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6" tabRatio="869" firstSheet="1" activeTab="1"/>
  </bookViews>
  <sheets>
    <sheet name="（旧）台数算定表　周辺地区" sheetId="1" state="hidden" r:id="rId1"/>
    <sheet name="台数算定表　周辺地区" sheetId="2" r:id="rId2"/>
  </sheets>
  <externalReferences>
    <externalReference r:id="rId5"/>
  </externalReferences>
  <definedNames>
    <definedName name="_xlnm.Print_Area" localSheetId="1">'台数算定表　周辺地区'!$A$1:$BD$47</definedName>
    <definedName name="ｱ1">#REF!</definedName>
  </definedNames>
  <calcPr fullCalcOnLoad="1"/>
</workbook>
</file>

<file path=xl/sharedStrings.xml><?xml version="1.0" encoding="utf-8"?>
<sst xmlns="http://schemas.openxmlformats.org/spreadsheetml/2006/main" count="345" uniqueCount="195">
  <si>
    <t>附置義務駐車施設の台数算定表（その１）</t>
  </si>
  <si>
    <t>１　建築物の内容</t>
  </si>
  <si>
    <t>用途地域</t>
  </si>
  <si>
    <t>用途毎の面積</t>
  </si>
  <si>
    <t>共用部分⑥を各用途毎に面積按分した数値</t>
  </si>
  <si>
    <t>合計</t>
  </si>
  <si>
    <t>延べ面積</t>
  </si>
  <si>
    <t>特定用途</t>
  </si>
  <si>
    <t>百貨店その他の店舗</t>
  </si>
  <si>
    <t>事務所</t>
  </si>
  <si>
    <t>倉庫</t>
  </si>
  <si>
    <t>その他の特定用途</t>
  </si>
  <si>
    <t>非特定用途</t>
  </si>
  <si>
    <t>上記２以上にわたる共用部分</t>
  </si>
  <si>
    <t>…⑥</t>
  </si>
  <si>
    <t>…⑦</t>
  </si>
  <si>
    <t>※各面積とも建物内の駐車場部分を除く。</t>
  </si>
  <si>
    <t>２　条例対象の判断</t>
  </si>
  <si>
    <t>３　大規模逓減措置</t>
  </si>
  <si>
    <t>事務所用途の延べ面積</t>
  </si>
  <si>
    <t>４　建築用途別の附置義務台数の算出</t>
  </si>
  <si>
    <t>５　中小規模建物の緩和の有無</t>
  </si>
  <si>
    <t>６　附置義務全体台数の算出</t>
  </si>
  <si>
    <t>７　車いす利用者のための駐車スペース確保の有無（規則による。）</t>
  </si>
  <si>
    <t>８　荷さばきのための駐車施設の附置義務対象の判断</t>
  </si>
  <si>
    <t>１１　附置義務全体台数のうち荷さばきのための駐車施設の附置義務台数</t>
  </si>
  <si>
    <t>　１０の緩和措置の対象の場合⑲×⑳</t>
  </si>
  <si>
    <t>　１０の緩和措置の対象外の場合⑲</t>
  </si>
  <si>
    <r>
      <t>0～10,000m</t>
    </r>
    <r>
      <rPr>
        <vertAlign val="superscript"/>
        <sz val="10"/>
        <rFont val="HGPｺﾞｼｯｸM"/>
        <family val="3"/>
      </rPr>
      <t>2</t>
    </r>
    <r>
      <rPr>
        <sz val="10"/>
        <rFont val="HGPｺﾞｼｯｸM"/>
        <family val="3"/>
      </rPr>
      <t>の部分の面積</t>
    </r>
  </si>
  <si>
    <r>
      <t>10,000～50,000m</t>
    </r>
    <r>
      <rPr>
        <vertAlign val="superscript"/>
        <sz val="10"/>
        <rFont val="HGPｺﾞｼｯｸM"/>
        <family val="3"/>
      </rPr>
      <t>2</t>
    </r>
    <r>
      <rPr>
        <sz val="10"/>
        <rFont val="HGPｺﾞｼｯｸM"/>
        <family val="3"/>
      </rPr>
      <t>の部分の面積</t>
    </r>
  </si>
  <si>
    <r>
      <t>50,000～100,000m</t>
    </r>
    <r>
      <rPr>
        <vertAlign val="superscript"/>
        <sz val="10"/>
        <rFont val="HGPｺﾞｼｯｸM"/>
        <family val="3"/>
      </rPr>
      <t>2</t>
    </r>
    <r>
      <rPr>
        <sz val="10"/>
        <rFont val="HGPｺﾞｼｯｸM"/>
        <family val="3"/>
      </rPr>
      <t>の部分の面積</t>
    </r>
  </si>
  <si>
    <r>
      <t>100,000m</t>
    </r>
    <r>
      <rPr>
        <vertAlign val="superscript"/>
        <sz val="10"/>
        <rFont val="HGPｺﾞｼｯｸM"/>
        <family val="3"/>
      </rPr>
      <t>2</t>
    </r>
    <r>
      <rPr>
        <sz val="10"/>
        <rFont val="HGPｺﾞｼｯｸM"/>
        <family val="3"/>
      </rPr>
      <t>を超える部分の面積</t>
    </r>
  </si>
  <si>
    <t>有</t>
  </si>
  <si>
    <t>無</t>
  </si>
  <si>
    <t>切り上げて</t>
  </si>
  <si>
    <t>台</t>
  </si>
  <si>
    <t>敷地面積</t>
  </si>
  <si>
    <t>１２　駐車ますの大きさ</t>
  </si>
  <si>
    <t>（周辺地区の場合）</t>
  </si>
  <si>
    <t>特定用途（①＋②＋③＋④）</t>
  </si>
  <si>
    <t>＝</t>
  </si>
  <si>
    <t>㎡…⑭</t>
  </si>
  <si>
    <t>＝</t>
  </si>
  <si>
    <t>㎡</t>
  </si>
  <si>
    <r>
      <t>上記の計算結果⑭＞3,000ｍ</t>
    </r>
    <r>
      <rPr>
        <vertAlign val="superscript"/>
        <sz val="10"/>
        <rFont val="HGPｺﾞｼｯｸM"/>
        <family val="3"/>
      </rPr>
      <t>２</t>
    </r>
    <r>
      <rPr>
        <sz val="10"/>
        <rFont val="HGPｺﾞｼｯｸM"/>
        <family val="3"/>
      </rPr>
      <t>ならば条例の対象。ただし、敷地面積＜1,000ｍ</t>
    </r>
    <r>
      <rPr>
        <vertAlign val="superscript"/>
        <sz val="10"/>
        <rFont val="HGPｺﾞｼｯｸM"/>
        <family val="3"/>
      </rPr>
      <t>２</t>
    </r>
    <r>
      <rPr>
        <sz val="10"/>
        <rFont val="HGPｺﾞｼｯｸM"/>
        <family val="3"/>
      </rPr>
      <t>ならば条例の対象外</t>
    </r>
  </si>
  <si>
    <t>以上より荷さばきのための駐車施設の附置義務</t>
  </si>
  <si>
    <t>有</t>
  </si>
  <si>
    <t>無</t>
  </si>
  <si>
    <t>㎡…①</t>
  </si>
  <si>
    <t>㎡…②</t>
  </si>
  <si>
    <t>９　荷さばきのための駐車施設の附置義務台数の算出</t>
  </si>
  <si>
    <t>㎡…③</t>
  </si>
  <si>
    <t>（１）特定用途に供する部分</t>
  </si>
  <si>
    <t>㎡</t>
  </si>
  <si>
    <t>㎡…④</t>
  </si>
  <si>
    <r>
      <t>　　（①＋③＋④＋⑨）　÷　5,000ｍ</t>
    </r>
    <r>
      <rPr>
        <vertAlign val="superscript"/>
        <sz val="10"/>
        <rFont val="HGPｺﾞｼｯｸM"/>
        <family val="3"/>
      </rPr>
      <t>２</t>
    </r>
    <r>
      <rPr>
        <sz val="10"/>
        <rFont val="HGPｺﾞｼｯｸM"/>
        <family val="3"/>
      </rPr>
      <t>／台</t>
    </r>
  </si>
  <si>
    <t>＝</t>
  </si>
  <si>
    <t>小数点以下第3桁四捨五入</t>
  </si>
  <si>
    <t xml:space="preserve"> …⑯</t>
  </si>
  <si>
    <t>㎡…⑤</t>
  </si>
  <si>
    <t>１０　荷さばきのための駐車施設の中小規模建物の緩和の有無</t>
  </si>
  <si>
    <t>建物の延べ面積（駐車部分を除く。）</t>
  </si>
  <si>
    <t>⑧</t>
  </si>
  <si>
    <t>よって、中小規模建物の緩和措置</t>
  </si>
  <si>
    <t>有</t>
  </si>
  <si>
    <t>無</t>
  </si>
  <si>
    <t>緩和係数＝</t>
  </si>
  <si>
    <t>1－</t>
  </si>
  <si>
    <t>6,000㎡－⑦</t>
  </si>
  <si>
    <t>小数点以下第3桁を四捨五入</t>
  </si>
  <si>
    <t>⑯</t>
  </si>
  <si>
    <t>　特定用途（①＋②＋③＋④）＝</t>
  </si>
  <si>
    <t>㎡…⑧</t>
  </si>
  <si>
    <t>⑦</t>
  </si>
  <si>
    <t>㎡</t>
  </si>
  <si>
    <t>＝</t>
  </si>
  <si>
    <t>　1台当たりの駐車スペースは2.3m×5.0m以上としてください。ただし、車いす利用者用は3.5m×5.0m以上、</t>
  </si>
  <si>
    <t>㎡…⑨</t>
  </si>
  <si>
    <t>荷さばきのための駐車スペースは3.0m×7.7m以上ではり下の高さ3.0ｍ以上としてください。</t>
  </si>
  <si>
    <t>１）特定用途の部分</t>
  </si>
  <si>
    <t>　（①＋③＋④＋⑨）÷</t>
  </si>
  <si>
    <t>㎡／台</t>
  </si>
  <si>
    <t>小数点以下第3桁を四捨五入</t>
  </si>
  <si>
    <t>…⑩</t>
  </si>
  <si>
    <t>建物の延べ面積（駐車部分を除く。）</t>
  </si>
  <si>
    <t>⑦</t>
  </si>
  <si>
    <t>よって、中小規模建物の緩和措置</t>
  </si>
  <si>
    <t>有</t>
  </si>
  <si>
    <t>無</t>
  </si>
  <si>
    <t>緩和係数＝</t>
  </si>
  <si>
    <t>1－</t>
  </si>
  <si>
    <t>6,000㎡－⑦</t>
  </si>
  <si>
    <t>…⑪</t>
  </si>
  <si>
    <t>2×⑦</t>
  </si>
  <si>
    <t>５の緩和措置の対象の場合⑫×⑬</t>
  </si>
  <si>
    <t>５の緩和措置の対象外の場合⑫</t>
  </si>
  <si>
    <t>１－</t>
  </si>
  <si>
    <t>－</t>
  </si>
  <si>
    <t>×</t>
  </si>
  <si>
    <r>
      <t>上記の計算結果⑧＞2,000m</t>
    </r>
    <r>
      <rPr>
        <vertAlign val="superscript"/>
        <sz val="10"/>
        <rFont val="HGPｺﾞｼｯｸM"/>
        <family val="3"/>
      </rPr>
      <t>2</t>
    </r>
    <r>
      <rPr>
        <sz val="10"/>
        <rFont val="HGPｺﾞｼｯｸM"/>
        <family val="3"/>
      </rPr>
      <t>ならば条例の対象</t>
    </r>
  </si>
  <si>
    <t>□</t>
  </si>
  <si>
    <t>☑</t>
  </si>
  <si>
    <t>準工業地域</t>
  </si>
  <si>
    <t>商業地域</t>
  </si>
  <si>
    <t>㎡</t>
  </si>
  <si>
    <t>＝</t>
  </si>
  <si>
    <t>㎡</t>
  </si>
  <si>
    <t>㎡…②</t>
  </si>
  <si>
    <t>㎡</t>
  </si>
  <si>
    <t>…⑥</t>
  </si>
  <si>
    <t>…⑫</t>
  </si>
  <si>
    <t>附置義務駐車施設の台数算定表（その2）</t>
  </si>
  <si>
    <t>㎡</t>
  </si>
  <si>
    <t>㎡…①</t>
  </si>
  <si>
    <t>㎡…③</t>
  </si>
  <si>
    <t>無</t>
  </si>
  <si>
    <t>建物の延べ面積（駐車部分を除く。）</t>
  </si>
  <si>
    <t>よって、中小規模建物の緩和措置</t>
  </si>
  <si>
    <t>有</t>
  </si>
  <si>
    <t>緩和係数＝</t>
  </si>
  <si>
    <t>1－</t>
  </si>
  <si>
    <t>6,000㎡－⑦</t>
  </si>
  <si>
    <t>…⑪</t>
  </si>
  <si>
    <t>2×⑦</t>
  </si>
  <si>
    <r>
      <t>　　（①＋③＋④＋⑨）　÷　5,000ｍ</t>
    </r>
    <r>
      <rPr>
        <vertAlign val="superscript"/>
        <sz val="10"/>
        <rFont val="UD デジタル 教科書体 NK-R"/>
        <family val="1"/>
      </rPr>
      <t>２</t>
    </r>
    <r>
      <rPr>
        <sz val="10"/>
        <rFont val="UD デジタル 教科書体 NK-R"/>
        <family val="1"/>
      </rPr>
      <t>／台</t>
    </r>
  </si>
  <si>
    <r>
      <t>上記の計算結果⑧＞2,000m</t>
    </r>
    <r>
      <rPr>
        <vertAlign val="superscript"/>
        <sz val="10"/>
        <rFont val="UD デジタル 教科書体 NK-R"/>
        <family val="1"/>
      </rPr>
      <t>2</t>
    </r>
    <r>
      <rPr>
        <sz val="10"/>
        <rFont val="UD デジタル 教科書体 NK-R"/>
        <family val="1"/>
      </rPr>
      <t>ならば条例の対象</t>
    </r>
  </si>
  <si>
    <r>
      <t>0～10,000m</t>
    </r>
    <r>
      <rPr>
        <vertAlign val="superscript"/>
        <sz val="10"/>
        <rFont val="UD デジタル 教科書体 NK-R"/>
        <family val="1"/>
      </rPr>
      <t>2</t>
    </r>
    <r>
      <rPr>
        <sz val="10"/>
        <rFont val="UD デジタル 教科書体 NK-R"/>
        <family val="1"/>
      </rPr>
      <t>の部分の面積</t>
    </r>
  </si>
  <si>
    <r>
      <t>10,000～50,000m</t>
    </r>
    <r>
      <rPr>
        <vertAlign val="superscript"/>
        <sz val="10"/>
        <rFont val="UD デジタル 教科書体 NK-R"/>
        <family val="1"/>
      </rPr>
      <t>2</t>
    </r>
    <r>
      <rPr>
        <sz val="10"/>
        <rFont val="UD デジタル 教科書体 NK-R"/>
        <family val="1"/>
      </rPr>
      <t>の部分の面積</t>
    </r>
  </si>
  <si>
    <r>
      <t>50,000～100,000m</t>
    </r>
    <r>
      <rPr>
        <vertAlign val="superscript"/>
        <sz val="10"/>
        <rFont val="UD デジタル 教科書体 NK-R"/>
        <family val="1"/>
      </rPr>
      <t>2</t>
    </r>
    <r>
      <rPr>
        <sz val="10"/>
        <rFont val="UD デジタル 教科書体 NK-R"/>
        <family val="1"/>
      </rPr>
      <t>の部分の面積</t>
    </r>
  </si>
  <si>
    <r>
      <t>100,000m</t>
    </r>
    <r>
      <rPr>
        <vertAlign val="superscript"/>
        <sz val="10"/>
        <rFont val="UD デジタル 教科書体 NK-R"/>
        <family val="1"/>
      </rPr>
      <t>2</t>
    </r>
    <r>
      <rPr>
        <sz val="10"/>
        <rFont val="UD デジタル 教科書体 NK-R"/>
        <family val="1"/>
      </rPr>
      <t>を超える部分の面積</t>
    </r>
  </si>
  <si>
    <t>切り上げて</t>
  </si>
  <si>
    <t>特定
用途</t>
  </si>
  <si>
    <t>用途毎の面積※1</t>
  </si>
  <si>
    <t>非特定用途※2</t>
  </si>
  <si>
    <t>※1：各面積とも建物内の駐車場部分を除く。</t>
  </si>
  <si>
    <t>…⑦</t>
  </si>
  <si>
    <t>共用部分⑥を各用途毎に面積按分した数値</t>
  </si>
  <si>
    <t>５の緩和措置の対象の場合⑩×⑪</t>
  </si>
  <si>
    <t>５の緩和措置の対象外の場合⑩</t>
  </si>
  <si>
    <t>※2：自動車の駐車需要を生じさせる程度の小さい用途で、特定用途以外の住宅、マンション、学校、寺社などをいう。</t>
  </si>
  <si>
    <t>６　附置義務全体台数の算出</t>
  </si>
  <si>
    <t>建物内に通勤する従業員の総数に対する自家用車等で通勤する従業員の通勤割合</t>
  </si>
  <si>
    <t>⑫</t>
  </si>
  <si>
    <t>％</t>
  </si>
  <si>
    <t>有</t>
  </si>
  <si>
    <t>台…⑭</t>
  </si>
  <si>
    <t>二輪車等駐車施設の台数（幅0.8ｍ以上、奥行き1.9ｍ以上）</t>
  </si>
  <si>
    <t>／</t>
  </si>
  <si>
    <t>低減措置A</t>
  </si>
  <si>
    <t>低減措置B</t>
  </si>
  <si>
    <t>低減措置C</t>
  </si>
  <si>
    <t>台…⑯</t>
  </si>
  <si>
    <t>台…⑰</t>
  </si>
  <si>
    <t>8　附置義務台数の算出（附置義務全体台数－低減措置台数）</t>
  </si>
  <si>
    <t>9　荷さばきのための駐車施設の附置義務対象の判断</t>
  </si>
  <si>
    <t>10　荷さばきのための駐車施設の附置義務台数の算出</t>
  </si>
  <si>
    <t>１1　荷さばきのための駐車施設の中小規模建物の緩和の有無</t>
  </si>
  <si>
    <t>12　附置義務全体台数のうち荷さばきのための駐車施設の附置義務台数</t>
  </si>
  <si>
    <t>７　附置義務台数の緩和（低減措置）　（百貨店その他の店舗の用途は対象外）</t>
  </si>
  <si>
    <t>⑬</t>
  </si>
  <si>
    <t>低減措置台数（⑭+⑮+⑰）＝</t>
  </si>
  <si>
    <t>⑱</t>
  </si>
  <si>
    <t>㎡…⑲</t>
  </si>
  <si>
    <r>
      <t>上記の計算結果⑲＞3,000ｍ</t>
    </r>
    <r>
      <rPr>
        <vertAlign val="superscript"/>
        <sz val="10"/>
        <rFont val="UD デジタル 教科書体 NK-R"/>
        <family val="1"/>
      </rPr>
      <t>２</t>
    </r>
    <r>
      <rPr>
        <sz val="10"/>
        <rFont val="UD デジタル 教科書体 NK-R"/>
        <family val="1"/>
      </rPr>
      <t>ならば条例の対象。ただし、敷地面積＜1,000ｍ</t>
    </r>
    <r>
      <rPr>
        <vertAlign val="superscript"/>
        <sz val="10"/>
        <rFont val="UD デジタル 教科書体 NK-R"/>
        <family val="1"/>
      </rPr>
      <t>２</t>
    </r>
    <r>
      <rPr>
        <sz val="10"/>
        <rFont val="UD デジタル 教科書体 NK-R"/>
        <family val="1"/>
      </rPr>
      <t>ならば条例の対象外</t>
    </r>
  </si>
  <si>
    <t xml:space="preserve"> …⑳</t>
  </si>
  <si>
    <t xml:space="preserve"> …㉑</t>
  </si>
  <si>
    <t>　１1の緩和措置の対象の場合⑳×㉑</t>
  </si>
  <si>
    <t>　１1の緩和措置の対象外の場合⑳</t>
  </si>
  <si>
    <t>台…⑮</t>
  </si>
  <si>
    <t>１）百貨店その他の店舗の用途</t>
  </si>
  <si>
    <t>　①÷</t>
  </si>
  <si>
    <t>２）その他の特定用途</t>
  </si>
  <si>
    <t>　（③＋④＋⑨）÷</t>
  </si>
  <si>
    <t xml:space="preserve">３）合計     </t>
  </si>
  <si>
    <t>　　⑩＋⑪</t>
  </si>
  <si>
    <t>←1％未満の端数は切り捨て</t>
  </si>
  <si>
    <t>台…⑱</t>
  </si>
  <si>
    <t>１3　「駐車ますの大きさ」　及び　「車いす利用者等のための駐車スペースの確保」</t>
  </si>
  <si>
    <t>　1台当たりの駐車スペースは2.3m×5.0m以上としてください。ただし、車いす利用者等用は3.5m×5.0m以上、荷さばきのための駐車スペースは3.0m×7.7m以上ではり下の高さ3.0ｍ以上としてください。
　また、車いす利用者等用は附置義務対象のすべての建築物に1台以上設置してください。</t>
  </si>
  <si>
    <t>⑩</t>
  </si>
  <si>
    <t>低減措置の対象台数</t>
  </si>
  <si>
    <t>小数点以下切り捨て</t>
  </si>
  <si>
    <t>台…⑬</t>
  </si>
  <si>
    <t>小数点以下第4桁を四捨五入</t>
  </si>
  <si>
    <t>第一種中高層住居専用地域</t>
  </si>
  <si>
    <t>第二種中高層住居専用地域</t>
  </si>
  <si>
    <t>第一種住居地域</t>
  </si>
  <si>
    <t>第二種住居地域</t>
  </si>
  <si>
    <t>準住居地域</t>
  </si>
  <si>
    <t>準工業地域</t>
  </si>
  <si>
    <t>工業地域</t>
  </si>
  <si>
    <t>工業専用地域</t>
  </si>
  <si>
    <t>　１）公共交通利用促進措置</t>
  </si>
  <si>
    <t>　2）都市再生緊急整備地域内</t>
  </si>
  <si>
    <t>　3）二輪車等駐車施設の設置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</si>
</sst>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0.0_ &quot;＝&quot;"/>
    <numFmt numFmtId="177" formatCode="_ * #,##0_ ;_ * \-#,##0_ ;_ * &quot;-&quot;??_ ;_ @_ "/>
    <numFmt numFmtId="178" formatCode="#,##0.00_ "/>
    <numFmt numFmtId="179" formatCode="#,##0_ "/>
    <numFmt numFmtId="180" formatCode="#,##0_);[Red]\(#,##0\)"/>
    <numFmt numFmtId="181" formatCode="#,##0.00_);[Red]\(#,##0.00\)"/>
    <numFmt numFmtId="182" formatCode="0.000"/>
    <numFmt numFmtId="183" formatCode="_ * #,##0.000_ ;_ * \-#,##0.000_ ;_ * &quot;-&quot;??_ ;_ @_ "/>
    <numFmt numFmtId="184" formatCode="_ * #,##0&quot;台&quot;_ ;_ &quot;¥&quot;* \-#,##0_ ;_ &quot;¥&quot;* &quot;- 台&quot;_ ;_ @_ "/>
    <numFmt numFmtId="185" formatCode="_ * #,##0&quot;台&quot;_ ;_ &quot;¥&quot;* \-#,##0_ ;_ * &quot;- 台&quot;_ ;_ @_ "/>
    <numFmt numFmtId="186" formatCode="_ * #,##0&quot;　階&quot;_ ;_ * \-#,##0_ ;_ * &quot;-　階&quot;_ ;_ @_ "/>
    <numFmt numFmtId="187" formatCode="_ * #,##0&quot; 台&quot;_ ;_ &quot;¥&quot;* \-#,##0_ ;_ * &quot;- 台&quot;_ ;_ @_ "/>
    <numFmt numFmtId="188" formatCode="_ * #,##0.00&quot;㎡&quot;_ ;_ &quot;¥&quot;* \-#,##0.00_ ;_ * &quot;- ㎡&quot;_ ;_ @_ "/>
    <numFmt numFmtId="189" formatCode="_ * #,##0.00&quot; ㎡&quot;_ ;_ &quot;¥&quot;* \-#,##0.00_ ;_ * &quot;- ㎡&quot;_ ;_ @_ "/>
    <numFmt numFmtId="190" formatCode="_ * #,##0&quot;台&quot;_ ;_ &quot;¥&quot;* \-#,##0_ ;_ * &quot;0 台&quot;_ ;_ @_ "/>
    <numFmt numFmtId="191" formatCode="_ * #,##0&quot;台&quot;_ ;_ * \-#,##0&quot;台&quot;_ ;_ * &quot;0 台&quot;_ ;_ @_ "/>
    <numFmt numFmtId="192" formatCode="0.0000"/>
    <numFmt numFmtId="193" formatCode="#,##0.0_ "/>
    <numFmt numFmtId="194" formatCode="_ * #,##0.0_ ;_ * \-#,##0.0_ ;_ * &quot;-&quot;??_ ;_ @_ "/>
    <numFmt numFmtId="195" formatCode="_ * #,##0.0000_ ;_ * \-#,##0.0000_ ;_ * &quot;-&quot;??_ ;_ @_ "/>
  </numFmts>
  <fonts count="51">
    <font>
      <sz val="12"/>
      <name val="HGPｺﾞｼｯｸM"/>
      <family val="3"/>
    </font>
    <font>
      <sz val="6"/>
      <name val="HGPｺﾞｼｯｸM"/>
      <family val="3"/>
    </font>
    <font>
      <sz val="10"/>
      <name val="HGPｺﾞｼｯｸM"/>
      <family val="3"/>
    </font>
    <font>
      <sz val="16"/>
      <name val="HGPｺﾞｼｯｸM"/>
      <family val="3"/>
    </font>
    <font>
      <vertAlign val="superscript"/>
      <sz val="10"/>
      <name val="HGPｺﾞｼｯｸM"/>
      <family val="3"/>
    </font>
    <font>
      <i/>
      <sz val="7"/>
      <name val="HGPｺﾞｼｯｸM"/>
      <family val="3"/>
    </font>
    <font>
      <u val="single"/>
      <sz val="11"/>
      <color indexed="12"/>
      <name val="ＭＳ Ｐゴシック"/>
      <family val="3"/>
    </font>
    <font>
      <u val="single"/>
      <sz val="11"/>
      <color indexed="36"/>
      <name val="ＭＳ Ｐゴシック"/>
      <family val="3"/>
    </font>
    <font>
      <sz val="10"/>
      <name val="UD デジタル 教科書体 NK-R"/>
      <family val="1"/>
    </font>
    <font>
      <vertAlign val="superscript"/>
      <sz val="10"/>
      <name val="UD デジタル 教科書体 NK-R"/>
      <family val="1"/>
    </font>
    <font>
      <sz val="16"/>
      <name val="UD デジタル 教科書体 NK-R"/>
      <family val="1"/>
    </font>
    <font>
      <i/>
      <sz val="7"/>
      <name val="UD デジタル 教科書体 NK-R"/>
      <family val="1"/>
    </font>
    <font>
      <sz val="10"/>
      <name val="UD デジタル 教科書体 NP-R"/>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UD デジタル 教科書体 NK-R"/>
      <family val="1"/>
    </font>
    <font>
      <sz val="7"/>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UD デジタル 教科書体 NK-R"/>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hair"/>
      <right>
        <color indexed="63"/>
      </right>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hair"/>
      <bottom style="thin"/>
    </border>
    <border>
      <left style="hair"/>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182">
    <xf numFmtId="0" fontId="0" fillId="0" borderId="0" xfId="0" applyAlignment="1">
      <alignment vertical="center"/>
    </xf>
    <xf numFmtId="0" fontId="2" fillId="0" borderId="0" xfId="0" applyFont="1"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0" fontId="2" fillId="33"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5"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43" fontId="2" fillId="0" borderId="12" xfId="0" applyNumberFormat="1" applyFont="1" applyBorder="1" applyAlignment="1" applyProtection="1">
      <alignment vertical="center"/>
      <protection/>
    </xf>
    <xf numFmtId="38" fontId="2" fillId="33" borderId="13" xfId="49" applyFont="1" applyFill="1" applyBorder="1" applyAlignment="1" applyProtection="1">
      <alignment horizontal="center" vertical="center"/>
      <protection/>
    </xf>
    <xf numFmtId="0" fontId="2" fillId="33" borderId="14" xfId="0" applyFont="1" applyFill="1" applyBorder="1" applyAlignment="1" applyProtection="1">
      <alignment vertical="center"/>
      <protection/>
    </xf>
    <xf numFmtId="0" fontId="2" fillId="34" borderId="0" xfId="0" applyFont="1" applyFill="1" applyBorder="1" applyAlignment="1" applyProtection="1">
      <alignment horizontal="center" vertical="center"/>
      <protection locked="0"/>
    </xf>
    <xf numFmtId="0" fontId="8" fillId="0" borderId="0" xfId="0" applyFont="1" applyAlignment="1" applyProtection="1">
      <alignment vertical="center"/>
      <protection/>
    </xf>
    <xf numFmtId="0" fontId="8" fillId="0" borderId="0"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2"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center" vertical="center"/>
      <protection/>
    </xf>
    <xf numFmtId="43" fontId="8" fillId="0" borderId="12" xfId="0" applyNumberFormat="1" applyFont="1" applyBorder="1" applyAlignment="1" applyProtection="1">
      <alignment vertical="center"/>
      <protection/>
    </xf>
    <xf numFmtId="0" fontId="11" fillId="0" borderId="0" xfId="0" applyFont="1" applyAlignment="1" applyProtection="1">
      <alignment horizontal="center" vertical="center"/>
      <protection/>
    </xf>
    <xf numFmtId="0" fontId="8" fillId="0" borderId="0" xfId="0" applyFont="1" applyAlignment="1">
      <alignment vertical="center"/>
    </xf>
    <xf numFmtId="0" fontId="8" fillId="0" borderId="0" xfId="0" applyFont="1" applyAlignment="1" applyProtection="1">
      <alignment horizontal="left" vertical="center"/>
      <protection/>
    </xf>
    <xf numFmtId="0" fontId="12" fillId="0" borderId="0" xfId="0" applyFont="1" applyAlignment="1" applyProtection="1">
      <alignment vertical="center"/>
      <protection/>
    </xf>
    <xf numFmtId="0" fontId="12" fillId="34" borderId="0"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43" fontId="8" fillId="0" borderId="0" xfId="0" applyNumberFormat="1" applyFont="1" applyBorder="1" applyAlignment="1" applyProtection="1">
      <alignment vertical="center"/>
      <protection/>
    </xf>
    <xf numFmtId="0" fontId="12" fillId="34" borderId="13" xfId="0" applyFont="1" applyFill="1" applyBorder="1" applyAlignment="1" applyProtection="1">
      <alignment horizontal="center" vertical="center"/>
      <protection locked="0"/>
    </xf>
    <xf numFmtId="0" fontId="12" fillId="0" borderId="13" xfId="0" applyFont="1" applyBorder="1" applyAlignment="1" applyProtection="1">
      <alignment horizontal="center" vertical="center"/>
      <protection/>
    </xf>
    <xf numFmtId="0" fontId="8" fillId="0" borderId="15" xfId="0" applyFont="1" applyBorder="1" applyAlignment="1" applyProtection="1">
      <alignment vertical="center"/>
      <protection/>
    </xf>
    <xf numFmtId="0" fontId="8" fillId="0" borderId="0" xfId="0" applyFont="1" applyAlignment="1">
      <alignment vertical="top" wrapText="1"/>
    </xf>
    <xf numFmtId="0" fontId="8" fillId="0" borderId="13" xfId="0" applyFont="1" applyBorder="1" applyAlignment="1" applyProtection="1">
      <alignment vertical="center"/>
      <protection/>
    </xf>
    <xf numFmtId="0" fontId="2" fillId="33" borderId="0" xfId="0" applyFont="1" applyFill="1" applyAlignment="1" applyProtection="1">
      <alignment vertical="center"/>
      <protection/>
    </xf>
    <xf numFmtId="178" fontId="2" fillId="33" borderId="13" xfId="0" applyNumberFormat="1" applyFont="1" applyFill="1" applyBorder="1" applyAlignment="1" applyProtection="1">
      <alignment horizontal="center" vertical="center"/>
      <protection/>
    </xf>
    <xf numFmtId="181" fontId="2" fillId="33" borderId="14" xfId="0" applyNumberFormat="1" applyFont="1" applyFill="1" applyBorder="1" applyAlignment="1" applyProtection="1">
      <alignment horizontal="center" vertical="center"/>
      <protection/>
    </xf>
    <xf numFmtId="38" fontId="2" fillId="33" borderId="13" xfId="49" applyFont="1" applyFill="1" applyBorder="1" applyAlignment="1" applyProtection="1">
      <alignment horizontal="center" vertical="center"/>
      <protection/>
    </xf>
    <xf numFmtId="43" fontId="2" fillId="33" borderId="13" xfId="0" applyNumberFormat="1" applyFont="1" applyFill="1" applyBorder="1" applyAlignment="1" applyProtection="1">
      <alignment horizontal="left" vertical="center" shrinkToFit="1"/>
      <protection/>
    </xf>
    <xf numFmtId="38" fontId="2" fillId="33" borderId="14" xfId="49" applyFont="1" applyFill="1" applyBorder="1" applyAlignment="1" applyProtection="1">
      <alignment horizontal="center" vertical="center"/>
      <protection/>
    </xf>
    <xf numFmtId="43" fontId="2" fillId="33" borderId="14" xfId="0" applyNumberFormat="1" applyFont="1" applyFill="1" applyBorder="1" applyAlignment="1" applyProtection="1">
      <alignment horizontal="left" vertical="center" shrinkToFit="1"/>
      <protection/>
    </xf>
    <xf numFmtId="43" fontId="2" fillId="0" borderId="11" xfId="0" applyNumberFormat="1" applyFont="1" applyBorder="1" applyAlignment="1" applyProtection="1">
      <alignment vertical="center"/>
      <protection/>
    </xf>
    <xf numFmtId="43" fontId="2" fillId="0" borderId="12" xfId="0" applyNumberFormat="1" applyFont="1" applyBorder="1" applyAlignment="1" applyProtection="1">
      <alignment vertical="center"/>
      <protection/>
    </xf>
    <xf numFmtId="43" fontId="2" fillId="0" borderId="10" xfId="0" applyNumberFormat="1" applyFont="1" applyBorder="1" applyAlignment="1" applyProtection="1">
      <alignment vertical="center"/>
      <protection/>
    </xf>
    <xf numFmtId="177" fontId="2" fillId="0" borderId="11" xfId="0" applyNumberFormat="1" applyFont="1" applyBorder="1" applyAlignment="1" applyProtection="1">
      <alignment vertical="center"/>
      <protection/>
    </xf>
    <xf numFmtId="177" fontId="2" fillId="0" borderId="12" xfId="0" applyNumberFormat="1" applyFont="1" applyBorder="1" applyAlignment="1" applyProtection="1">
      <alignment vertical="center"/>
      <protection/>
    </xf>
    <xf numFmtId="0" fontId="2" fillId="0" borderId="16"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3" xfId="0" applyFont="1" applyBorder="1" applyAlignment="1" applyProtection="1">
      <alignment vertical="center"/>
      <protection/>
    </xf>
    <xf numFmtId="43" fontId="2" fillId="0" borderId="14" xfId="0" applyNumberFormat="1" applyFont="1" applyBorder="1" applyAlignment="1" applyProtection="1">
      <alignment vertical="center"/>
      <protection/>
    </xf>
    <xf numFmtId="43" fontId="2" fillId="0" borderId="13" xfId="0" applyNumberFormat="1"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13" xfId="0" applyFont="1" applyBorder="1" applyAlignment="1" applyProtection="1">
      <alignment horizontal="center" vertical="center"/>
      <protection/>
    </xf>
    <xf numFmtId="0" fontId="2" fillId="0" borderId="0" xfId="0" applyFont="1" applyAlignment="1" applyProtection="1">
      <alignment horizontal="right" vertical="center"/>
      <protection/>
    </xf>
    <xf numFmtId="0" fontId="2" fillId="0" borderId="12" xfId="0" applyFont="1" applyBorder="1" applyAlignment="1" applyProtection="1">
      <alignment vertical="center"/>
      <protection/>
    </xf>
    <xf numFmtId="0" fontId="3" fillId="0" borderId="2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3" fontId="2" fillId="0" borderId="0" xfId="0" applyNumberFormat="1" applyFont="1" applyAlignment="1" applyProtection="1">
      <alignment horizontal="right" vertical="center"/>
      <protection/>
    </xf>
    <xf numFmtId="0" fontId="2" fillId="0" borderId="1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11" xfId="0" applyFont="1" applyBorder="1" applyAlignment="1" applyProtection="1">
      <alignment vertical="center"/>
      <protection/>
    </xf>
    <xf numFmtId="43" fontId="2" fillId="0" borderId="11" xfId="0" applyNumberFormat="1" applyFont="1" applyFill="1" applyBorder="1" applyAlignment="1" applyProtection="1">
      <alignment vertical="center"/>
      <protection locked="0"/>
    </xf>
    <xf numFmtId="43" fontId="2" fillId="0" borderId="12" xfId="0" applyNumberFormat="1" applyFont="1" applyFill="1" applyBorder="1" applyAlignment="1" applyProtection="1">
      <alignment vertical="center"/>
      <protection locked="0"/>
    </xf>
    <xf numFmtId="176" fontId="2" fillId="0" borderId="12" xfId="0" applyNumberFormat="1" applyFont="1" applyBorder="1" applyAlignment="1" applyProtection="1">
      <alignment horizontal="center" vertical="center"/>
      <protection/>
    </xf>
    <xf numFmtId="0" fontId="2" fillId="0" borderId="21" xfId="0" applyFont="1" applyBorder="1" applyAlignment="1" applyProtection="1">
      <alignment vertical="center" wrapText="1"/>
      <protection/>
    </xf>
    <xf numFmtId="43" fontId="2" fillId="0" borderId="11" xfId="49" applyNumberFormat="1" applyFont="1" applyBorder="1" applyAlignment="1" applyProtection="1">
      <alignment vertical="center"/>
      <protection/>
    </xf>
    <xf numFmtId="43" fontId="2" fillId="0" borderId="12" xfId="49" applyNumberFormat="1" applyFont="1" applyBorder="1" applyAlignment="1" applyProtection="1">
      <alignment vertical="center"/>
      <protection/>
    </xf>
    <xf numFmtId="0" fontId="2" fillId="0" borderId="14" xfId="0" applyFont="1" applyBorder="1" applyAlignment="1" applyProtection="1">
      <alignment horizontal="center" vertical="center"/>
      <protection/>
    </xf>
    <xf numFmtId="43" fontId="2" fillId="34" borderId="11" xfId="0" applyNumberFormat="1" applyFont="1" applyFill="1" applyBorder="1" applyAlignment="1" applyProtection="1">
      <alignment vertical="center"/>
      <protection locked="0"/>
    </xf>
    <xf numFmtId="43" fontId="2" fillId="34" borderId="12" xfId="0" applyNumberFormat="1" applyFont="1" applyFill="1" applyBorder="1" applyAlignment="1" applyProtection="1">
      <alignment vertical="center"/>
      <protection locked="0"/>
    </xf>
    <xf numFmtId="43" fontId="2" fillId="34" borderId="21" xfId="0" applyNumberFormat="1" applyFont="1" applyFill="1" applyBorder="1" applyAlignment="1" applyProtection="1">
      <alignment vertical="center"/>
      <protection locked="0"/>
    </xf>
    <xf numFmtId="43" fontId="2" fillId="0" borderId="21" xfId="0" applyNumberFormat="1" applyFont="1" applyBorder="1" applyAlignment="1" applyProtection="1">
      <alignment vertical="center"/>
      <protection/>
    </xf>
    <xf numFmtId="0" fontId="2" fillId="0" borderId="21" xfId="0" applyFont="1" applyBorder="1" applyAlignment="1" applyProtection="1">
      <alignment horizontal="center" vertical="center" wrapText="1"/>
      <protection/>
    </xf>
    <xf numFmtId="0" fontId="2" fillId="0" borderId="16" xfId="0" applyFont="1" applyBorder="1" applyAlignment="1" applyProtection="1">
      <alignment horizontal="distributed" vertical="center"/>
      <protection/>
    </xf>
    <xf numFmtId="0" fontId="2" fillId="0" borderId="14" xfId="0" applyFont="1" applyBorder="1" applyAlignment="1" applyProtection="1">
      <alignment horizontal="distributed" vertical="center"/>
      <protection/>
    </xf>
    <xf numFmtId="0" fontId="2" fillId="0" borderId="18" xfId="0" applyFont="1" applyBorder="1" applyAlignment="1" applyProtection="1">
      <alignment horizontal="distributed" vertical="center"/>
      <protection/>
    </xf>
    <xf numFmtId="0" fontId="2" fillId="0" borderId="17" xfId="0" applyFont="1" applyBorder="1" applyAlignment="1" applyProtection="1">
      <alignment horizontal="distributed" vertical="center"/>
      <protection/>
    </xf>
    <xf numFmtId="0" fontId="2" fillId="0" borderId="13" xfId="0" applyFont="1" applyBorder="1" applyAlignment="1" applyProtection="1">
      <alignment horizontal="distributed" vertical="center"/>
      <protection/>
    </xf>
    <xf numFmtId="0" fontId="2" fillId="0" borderId="19" xfId="0" applyFont="1" applyBorder="1" applyAlignment="1" applyProtection="1">
      <alignment horizontal="distributed" vertical="center"/>
      <protection/>
    </xf>
    <xf numFmtId="0" fontId="2" fillId="34" borderId="11"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0" borderId="16" xfId="0" applyFont="1" applyBorder="1" applyAlignment="1" applyProtection="1">
      <alignment horizontal="distributed" vertical="center" wrapText="1"/>
      <protection/>
    </xf>
    <xf numFmtId="0" fontId="2" fillId="0" borderId="14" xfId="0" applyFont="1" applyBorder="1" applyAlignment="1" applyProtection="1">
      <alignment horizontal="distributed" vertical="center" wrapText="1"/>
      <protection/>
    </xf>
    <xf numFmtId="0" fontId="2" fillId="0" borderId="18" xfId="0" applyFont="1" applyBorder="1" applyAlignment="1" applyProtection="1">
      <alignment horizontal="distributed" vertical="center" wrapText="1"/>
      <protection/>
    </xf>
    <xf numFmtId="0" fontId="2" fillId="0" borderId="17" xfId="0" applyFont="1" applyBorder="1" applyAlignment="1" applyProtection="1">
      <alignment horizontal="distributed" vertical="center" wrapText="1"/>
      <protection/>
    </xf>
    <xf numFmtId="0" fontId="2" fillId="0" borderId="13" xfId="0" applyFont="1" applyBorder="1" applyAlignment="1" applyProtection="1">
      <alignment horizontal="distributed" vertical="center" wrapText="1"/>
      <protection/>
    </xf>
    <xf numFmtId="0" fontId="2" fillId="0" borderId="19" xfId="0" applyFont="1" applyBorder="1" applyAlignment="1" applyProtection="1">
      <alignment horizontal="distributed" vertical="center" wrapText="1"/>
      <protection/>
    </xf>
    <xf numFmtId="43" fontId="8" fillId="0" borderId="12" xfId="0" applyNumberFormat="1" applyFont="1" applyBorder="1" applyAlignment="1" applyProtection="1">
      <alignment horizontal="center" vertical="center"/>
      <protection/>
    </xf>
    <xf numFmtId="43" fontId="8" fillId="0" borderId="11" xfId="0" applyNumberFormat="1" applyFont="1" applyBorder="1" applyAlignment="1" applyProtection="1">
      <alignment horizontal="center" vertical="center"/>
      <protection/>
    </xf>
    <xf numFmtId="177" fontId="8" fillId="0" borderId="11" xfId="0" applyNumberFormat="1" applyFont="1" applyBorder="1" applyAlignment="1" applyProtection="1">
      <alignment horizontal="center" vertical="center" shrinkToFit="1"/>
      <protection/>
    </xf>
    <xf numFmtId="177" fontId="8" fillId="0" borderId="12" xfId="0" applyNumberFormat="1" applyFont="1" applyBorder="1" applyAlignment="1" applyProtection="1">
      <alignment horizontal="center" vertical="center" shrinkToFit="1"/>
      <protection/>
    </xf>
    <xf numFmtId="177" fontId="8" fillId="0" borderId="12" xfId="0" applyNumberFormat="1" applyFont="1" applyBorder="1" applyAlignment="1" applyProtection="1">
      <alignment horizontal="center" vertical="center"/>
      <protection/>
    </xf>
    <xf numFmtId="177" fontId="8" fillId="0" borderId="11" xfId="0" applyNumberFormat="1" applyFont="1" applyBorder="1" applyAlignment="1" applyProtection="1">
      <alignment horizontal="center" vertical="center"/>
      <protection/>
    </xf>
    <xf numFmtId="0" fontId="8" fillId="0" borderId="0" xfId="0" applyFont="1" applyAlignment="1" applyProtection="1">
      <alignment horizontal="left" vertical="center" shrinkToFit="1"/>
      <protection/>
    </xf>
    <xf numFmtId="0" fontId="8" fillId="0" borderId="0" xfId="0" applyFont="1" applyBorder="1" applyAlignment="1" applyProtection="1">
      <alignment horizontal="center" vertical="center"/>
      <protection/>
    </xf>
    <xf numFmtId="0" fontId="50" fillId="0" borderId="14" xfId="0" applyFont="1" applyBorder="1" applyAlignment="1" applyProtection="1">
      <alignment horizontal="center" vertical="center"/>
      <protection/>
    </xf>
    <xf numFmtId="0" fontId="8" fillId="0" borderId="0" xfId="0" applyFont="1" applyAlignment="1">
      <alignment horizontal="left" vertical="top" wrapText="1"/>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43" fontId="8" fillId="0" borderId="14" xfId="0" applyNumberFormat="1" applyFont="1" applyBorder="1" applyAlignment="1" applyProtection="1">
      <alignment vertical="center"/>
      <protection/>
    </xf>
    <xf numFmtId="43" fontId="8" fillId="0" borderId="13" xfId="0" applyNumberFormat="1" applyFont="1" applyBorder="1" applyAlignment="1" applyProtection="1">
      <alignment vertical="center"/>
      <protection/>
    </xf>
    <xf numFmtId="0" fontId="8" fillId="0" borderId="18" xfId="0" applyFont="1" applyBorder="1" applyAlignment="1" applyProtection="1">
      <alignment vertical="center"/>
      <protection/>
    </xf>
    <xf numFmtId="0" fontId="8" fillId="0" borderId="19" xfId="0" applyFont="1" applyBorder="1" applyAlignment="1" applyProtection="1">
      <alignment vertical="center"/>
      <protection/>
    </xf>
    <xf numFmtId="0" fontId="10" fillId="0" borderId="2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43" fontId="8" fillId="34" borderId="11" xfId="0" applyNumberFormat="1" applyFont="1" applyFill="1" applyBorder="1" applyAlignment="1" applyProtection="1">
      <alignment vertical="center"/>
      <protection locked="0"/>
    </xf>
    <xf numFmtId="43" fontId="8" fillId="34" borderId="12" xfId="0" applyNumberFormat="1" applyFont="1" applyFill="1" applyBorder="1" applyAlignment="1" applyProtection="1">
      <alignment vertical="center"/>
      <protection locked="0"/>
    </xf>
    <xf numFmtId="0" fontId="8" fillId="0" borderId="12"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14" xfId="0" applyFont="1" applyBorder="1" applyAlignment="1" applyProtection="1">
      <alignment horizontal="center" vertical="center"/>
      <protection/>
    </xf>
    <xf numFmtId="43" fontId="8" fillId="0" borderId="11" xfId="0" applyNumberFormat="1" applyFont="1" applyBorder="1" applyAlignment="1" applyProtection="1">
      <alignment vertical="center"/>
      <protection/>
    </xf>
    <xf numFmtId="43" fontId="8" fillId="0" borderId="12" xfId="0" applyNumberFormat="1" applyFont="1" applyBorder="1" applyAlignment="1" applyProtection="1">
      <alignment vertical="center"/>
      <protection/>
    </xf>
    <xf numFmtId="43" fontId="8" fillId="0" borderId="10" xfId="0" applyNumberFormat="1" applyFont="1" applyBorder="1" applyAlignment="1" applyProtection="1">
      <alignment vertical="center"/>
      <protection/>
    </xf>
    <xf numFmtId="177" fontId="8" fillId="0" borderId="11" xfId="0" applyNumberFormat="1" applyFont="1" applyBorder="1" applyAlignment="1" applyProtection="1">
      <alignment vertical="center"/>
      <protection/>
    </xf>
    <xf numFmtId="177" fontId="8" fillId="0" borderId="12" xfId="0" applyNumberFormat="1" applyFont="1" applyBorder="1" applyAlignment="1" applyProtection="1">
      <alignment vertical="center"/>
      <protection/>
    </xf>
    <xf numFmtId="0" fontId="8" fillId="0" borderId="22" xfId="0" applyFont="1" applyBorder="1" applyAlignment="1" applyProtection="1">
      <alignment horizontal="right" vertical="center"/>
      <protection/>
    </xf>
    <xf numFmtId="0" fontId="8" fillId="0" borderId="14"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13" xfId="0" applyFont="1" applyBorder="1" applyAlignment="1" applyProtection="1">
      <alignment horizontal="center" vertical="center"/>
      <protection/>
    </xf>
    <xf numFmtId="3" fontId="8"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8" fillId="0" borderId="22" xfId="0" applyFont="1" applyBorder="1" applyAlignment="1" applyProtection="1">
      <alignment vertical="center"/>
      <protection/>
    </xf>
    <xf numFmtId="177" fontId="8" fillId="0" borderId="23" xfId="49" applyNumberFormat="1" applyFont="1" applyBorder="1" applyAlignment="1" applyProtection="1">
      <alignment vertical="center"/>
      <protection/>
    </xf>
    <xf numFmtId="177" fontId="8" fillId="0" borderId="24" xfId="49" applyNumberFormat="1" applyFont="1" applyBorder="1" applyAlignment="1" applyProtection="1">
      <alignment vertical="center"/>
      <protection/>
    </xf>
    <xf numFmtId="183" fontId="8" fillId="0" borderId="11" xfId="0" applyNumberFormat="1" applyFont="1" applyBorder="1" applyAlignment="1" applyProtection="1">
      <alignment vertical="center"/>
      <protection/>
    </xf>
    <xf numFmtId="183" fontId="8" fillId="0" borderId="12" xfId="0" applyNumberFormat="1" applyFont="1" applyBorder="1" applyAlignment="1" applyProtection="1">
      <alignment vertical="center"/>
      <protection/>
    </xf>
    <xf numFmtId="183" fontId="8" fillId="0" borderId="10" xfId="0" applyNumberFormat="1" applyFont="1" applyBorder="1" applyAlignment="1" applyProtection="1">
      <alignment vertical="center"/>
      <protection/>
    </xf>
    <xf numFmtId="177" fontId="8" fillId="0" borderId="11" xfId="49" applyNumberFormat="1" applyFont="1" applyBorder="1" applyAlignment="1" applyProtection="1">
      <alignment vertical="center"/>
      <protection/>
    </xf>
    <xf numFmtId="177" fontId="8" fillId="0" borderId="12" xfId="49" applyNumberFormat="1" applyFont="1" applyBorder="1" applyAlignment="1" applyProtection="1">
      <alignment vertical="center"/>
      <protection/>
    </xf>
    <xf numFmtId="0" fontId="12" fillId="35" borderId="25" xfId="0" applyFont="1" applyFill="1" applyBorder="1" applyAlignment="1" applyProtection="1">
      <alignment horizontal="center" vertical="center"/>
      <protection/>
    </xf>
    <xf numFmtId="0" fontId="12" fillId="35" borderId="26" xfId="0" applyFont="1" applyFill="1" applyBorder="1" applyAlignment="1" applyProtection="1">
      <alignment horizontal="center" vertical="center"/>
      <protection/>
    </xf>
    <xf numFmtId="0" fontId="8" fillId="0" borderId="11" xfId="0" applyFont="1" applyBorder="1" applyAlignment="1" applyProtection="1">
      <alignment vertical="center"/>
      <protection/>
    </xf>
    <xf numFmtId="0" fontId="8" fillId="34" borderId="11" xfId="0" applyFont="1" applyFill="1" applyBorder="1" applyAlignment="1" applyProtection="1">
      <alignment vertical="center"/>
      <protection locked="0"/>
    </xf>
    <xf numFmtId="0" fontId="8" fillId="34" borderId="12" xfId="0" applyFont="1" applyFill="1" applyBorder="1" applyAlignment="1" applyProtection="1">
      <alignment vertical="center"/>
      <protection locked="0"/>
    </xf>
    <xf numFmtId="0" fontId="8" fillId="34" borderId="10" xfId="0" applyFont="1" applyFill="1" applyBorder="1" applyAlignment="1" applyProtection="1">
      <alignment vertical="center"/>
      <protection locked="0"/>
    </xf>
    <xf numFmtId="0" fontId="8" fillId="0" borderId="0" xfId="0" applyFont="1" applyAlignment="1" applyProtection="1">
      <alignment horizontal="center" vertical="center"/>
      <protection/>
    </xf>
    <xf numFmtId="0" fontId="8" fillId="0" borderId="16" xfId="0" applyFont="1" applyBorder="1" applyAlignment="1" applyProtection="1">
      <alignment horizontal="distributed" vertical="center"/>
      <protection/>
    </xf>
    <xf numFmtId="0" fontId="8" fillId="0" borderId="14" xfId="0" applyFont="1" applyBorder="1" applyAlignment="1" applyProtection="1">
      <alignment horizontal="distributed" vertical="center"/>
      <protection/>
    </xf>
    <xf numFmtId="0" fontId="8" fillId="0" borderId="18" xfId="0" applyFont="1" applyBorder="1" applyAlignment="1" applyProtection="1">
      <alignment horizontal="distributed" vertical="center"/>
      <protection/>
    </xf>
    <xf numFmtId="0" fontId="8" fillId="0" borderId="17" xfId="0" applyFont="1" applyBorder="1" applyAlignment="1" applyProtection="1">
      <alignment horizontal="distributed" vertical="center"/>
      <protection/>
    </xf>
    <xf numFmtId="0" fontId="8" fillId="0" borderId="13" xfId="0" applyFont="1" applyBorder="1" applyAlignment="1" applyProtection="1">
      <alignment horizontal="distributed" vertical="center"/>
      <protection/>
    </xf>
    <xf numFmtId="0" fontId="8" fillId="0" borderId="19" xfId="0" applyFont="1" applyBorder="1" applyAlignment="1" applyProtection="1">
      <alignment horizontal="distributed" vertical="center"/>
      <protection/>
    </xf>
    <xf numFmtId="0" fontId="8" fillId="0" borderId="16" xfId="0" applyFont="1" applyBorder="1" applyAlignment="1" applyProtection="1">
      <alignment horizontal="distributed" vertical="center" wrapText="1"/>
      <protection/>
    </xf>
    <xf numFmtId="0" fontId="8" fillId="0" borderId="14" xfId="0" applyFont="1" applyBorder="1" applyAlignment="1" applyProtection="1">
      <alignment horizontal="distributed" vertical="center" wrapText="1"/>
      <protection/>
    </xf>
    <xf numFmtId="0" fontId="8" fillId="0" borderId="18" xfId="0" applyFont="1" applyBorder="1" applyAlignment="1" applyProtection="1">
      <alignment horizontal="distributed" vertical="center" wrapText="1"/>
      <protection/>
    </xf>
    <xf numFmtId="0" fontId="8" fillId="0" borderId="17" xfId="0" applyFont="1" applyBorder="1" applyAlignment="1" applyProtection="1">
      <alignment horizontal="distributed" vertical="center" wrapText="1"/>
      <protection/>
    </xf>
    <xf numFmtId="0" fontId="8" fillId="0" borderId="13" xfId="0" applyFont="1" applyBorder="1" applyAlignment="1" applyProtection="1">
      <alignment horizontal="distributed" vertical="center" wrapText="1"/>
      <protection/>
    </xf>
    <xf numFmtId="0" fontId="8" fillId="0" borderId="19" xfId="0" applyFont="1" applyBorder="1" applyAlignment="1" applyProtection="1">
      <alignment horizontal="distributed" vertical="center" wrapText="1"/>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16"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8" fillId="0" borderId="20" xfId="0" applyFont="1" applyBorder="1" applyAlignment="1" applyProtection="1">
      <alignment vertical="center" wrapText="1"/>
      <protection/>
    </xf>
    <xf numFmtId="0" fontId="8" fillId="0" borderId="22"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19" xfId="0" applyFont="1" applyBorder="1" applyAlignment="1" applyProtection="1">
      <alignment vertical="center" wrapText="1"/>
      <protection/>
    </xf>
    <xf numFmtId="43" fontId="8" fillId="0" borderId="11" xfId="0" applyNumberFormat="1" applyFont="1" applyFill="1" applyBorder="1" applyAlignment="1" applyProtection="1">
      <alignment vertical="center"/>
      <protection locked="0"/>
    </xf>
    <xf numFmtId="43" fontId="8" fillId="0" borderId="12" xfId="0" applyNumberFormat="1" applyFont="1" applyFill="1" applyBorder="1" applyAlignment="1" applyProtection="1">
      <alignment vertical="center"/>
      <protection locked="0"/>
    </xf>
    <xf numFmtId="176" fontId="8" fillId="0" borderId="12" xfId="0" applyNumberFormat="1"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0" xfId="0" applyFont="1" applyAlignment="1" applyProtection="1">
      <alignment horizontal="right" vertical="center"/>
      <protection/>
    </xf>
    <xf numFmtId="0" fontId="8" fillId="0" borderId="21" xfId="0" applyFont="1" applyBorder="1" applyAlignment="1" applyProtection="1">
      <alignment vertical="center" wrapText="1"/>
      <protection/>
    </xf>
    <xf numFmtId="183" fontId="8" fillId="0" borderId="14" xfId="0" applyNumberFormat="1" applyFont="1" applyBorder="1" applyAlignment="1" applyProtection="1">
      <alignment vertical="center"/>
      <protection/>
    </xf>
    <xf numFmtId="183" fontId="8" fillId="0" borderId="13" xfId="0" applyNumberFormat="1" applyFont="1" applyBorder="1" applyAlignment="1" applyProtection="1">
      <alignment vertical="center"/>
      <protection/>
    </xf>
    <xf numFmtId="43" fontId="8" fillId="0" borderId="11" xfId="49" applyNumberFormat="1" applyFont="1" applyBorder="1" applyAlignment="1" applyProtection="1">
      <alignment vertical="center"/>
      <protection/>
    </xf>
    <xf numFmtId="43" fontId="8" fillId="0" borderId="12" xfId="49" applyNumberFormat="1" applyFont="1" applyBorder="1" applyAlignment="1" applyProtection="1">
      <alignment vertical="center"/>
      <protection/>
    </xf>
    <xf numFmtId="0" fontId="12" fillId="35" borderId="30" xfId="0" applyFont="1" applyFill="1" applyBorder="1" applyAlignment="1" applyProtection="1">
      <alignment horizontal="center" vertical="center"/>
      <protection/>
    </xf>
    <xf numFmtId="0" fontId="12" fillId="0" borderId="31" xfId="0" applyFont="1" applyBorder="1" applyAlignment="1" applyProtection="1">
      <alignment vertical="center"/>
      <protection/>
    </xf>
    <xf numFmtId="0" fontId="8" fillId="0" borderId="31"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33</xdr:row>
      <xdr:rowOff>28575</xdr:rowOff>
    </xdr:from>
    <xdr:ext cx="0" cy="171450"/>
    <xdr:sp fLocksText="0">
      <xdr:nvSpPr>
        <xdr:cNvPr id="1" name="Text Box 1"/>
        <xdr:cNvSpPr txBox="1">
          <a:spLocks noChangeArrowheads="1"/>
        </xdr:cNvSpPr>
      </xdr:nvSpPr>
      <xdr:spPr>
        <a:xfrm>
          <a:off x="4200525" y="72580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twoCellAnchor>
    <xdr:from>
      <xdr:col>34</xdr:col>
      <xdr:colOff>257175</xdr:colOff>
      <xdr:row>13</xdr:row>
      <xdr:rowOff>114300</xdr:rowOff>
    </xdr:from>
    <xdr:to>
      <xdr:col>35</xdr:col>
      <xdr:colOff>28575</xdr:colOff>
      <xdr:row>21</xdr:row>
      <xdr:rowOff>219075</xdr:rowOff>
    </xdr:to>
    <xdr:sp fLocksText="0">
      <xdr:nvSpPr>
        <xdr:cNvPr id="2" name="Text Box 2"/>
        <xdr:cNvSpPr txBox="1">
          <a:spLocks noChangeArrowheads="1"/>
        </xdr:cNvSpPr>
      </xdr:nvSpPr>
      <xdr:spPr>
        <a:xfrm>
          <a:off x="9001125" y="2962275"/>
          <a:ext cx="28575" cy="185737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oneCellAnchor>
    <xdr:from>
      <xdr:col>16</xdr:col>
      <xdr:colOff>85725</xdr:colOff>
      <xdr:row>34</xdr:row>
      <xdr:rowOff>28575</xdr:rowOff>
    </xdr:from>
    <xdr:ext cx="0" cy="171450"/>
    <xdr:sp fLocksText="0">
      <xdr:nvSpPr>
        <xdr:cNvPr id="3" name="Text Box 3"/>
        <xdr:cNvSpPr txBox="1">
          <a:spLocks noChangeArrowheads="1"/>
        </xdr:cNvSpPr>
      </xdr:nvSpPr>
      <xdr:spPr>
        <a:xfrm>
          <a:off x="4200525" y="74771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twoCellAnchor>
    <xdr:from>
      <xdr:col>16</xdr:col>
      <xdr:colOff>28575</xdr:colOff>
      <xdr:row>33</xdr:row>
      <xdr:rowOff>47625</xdr:rowOff>
    </xdr:from>
    <xdr:to>
      <xdr:col>18</xdr:col>
      <xdr:colOff>0</xdr:colOff>
      <xdr:row>34</xdr:row>
      <xdr:rowOff>190500</xdr:rowOff>
    </xdr:to>
    <xdr:sp>
      <xdr:nvSpPr>
        <xdr:cNvPr id="4" name="Text Box 4"/>
        <xdr:cNvSpPr txBox="1">
          <a:spLocks noChangeArrowheads="1"/>
        </xdr:cNvSpPr>
      </xdr:nvSpPr>
      <xdr:spPr>
        <a:xfrm>
          <a:off x="4143375" y="7277100"/>
          <a:ext cx="485775" cy="361950"/>
        </a:xfrm>
        <a:prstGeom prst="rect">
          <a:avLst/>
        </a:prstGeom>
        <a:noFill/>
        <a:ln w="9525" cmpd="sng">
          <a:noFill/>
        </a:ln>
      </xdr:spPr>
      <xdr:txBody>
        <a:bodyPr vertOverflow="clip" wrap="square" lIns="27432" tIns="18288" rIns="27432" bIns="18288" anchor="ctr"/>
        <a:p>
          <a:pPr algn="ctr">
            <a:defRPr/>
          </a:pPr>
          <a:r>
            <a:rPr lang="en-US" cap="none" sz="700" b="0" i="0" u="none" baseline="0">
              <a:solidFill>
                <a:srgbClr val="000000"/>
              </a:solidFill>
              <a:latin typeface="HGPｺﾞｼｯｸM"/>
              <a:ea typeface="HGPｺﾞｼｯｸM"/>
              <a:cs typeface="HGPｺﾞｼｯｸM"/>
            </a:rPr>
            <a:t>＞</a:t>
          </a:r>
          <a:r>
            <a:rPr lang="en-US" cap="none" sz="700" b="0" i="0" u="none" baseline="0">
              <a:solidFill>
                <a:srgbClr val="000000"/>
              </a:solidFill>
              <a:latin typeface="HGPｺﾞｼｯｸM"/>
              <a:ea typeface="HGPｺﾞｼｯｸM"/>
              <a:cs typeface="HGPｺﾞｼｯｸM"/>
            </a:rPr>
            <a:t>
</a:t>
          </a:r>
          <a:r>
            <a:rPr lang="en-US" cap="none" sz="700" b="0" i="0" u="none" baseline="0">
              <a:solidFill>
                <a:srgbClr val="000000"/>
              </a:solidFill>
              <a:latin typeface="HGPｺﾞｼｯｸM"/>
              <a:ea typeface="HGPｺﾞｼｯｸM"/>
              <a:cs typeface="HGPｺﾞｼｯｸM"/>
            </a:rPr>
            <a:t>＜</a:t>
          </a:r>
        </a:p>
      </xdr:txBody>
    </xdr:sp>
    <xdr:clientData/>
  </xdr:twoCellAnchor>
  <xdr:twoCellAnchor>
    <xdr:from>
      <xdr:col>3</xdr:col>
      <xdr:colOff>0</xdr:colOff>
      <xdr:row>43</xdr:row>
      <xdr:rowOff>209550</xdr:rowOff>
    </xdr:from>
    <xdr:to>
      <xdr:col>16</xdr:col>
      <xdr:colOff>247650</xdr:colOff>
      <xdr:row>47</xdr:row>
      <xdr:rowOff>200025</xdr:rowOff>
    </xdr:to>
    <xdr:sp>
      <xdr:nvSpPr>
        <xdr:cNvPr id="5" name="Rectangle 5"/>
        <xdr:cNvSpPr>
          <a:spLocks/>
        </xdr:cNvSpPr>
      </xdr:nvSpPr>
      <xdr:spPr>
        <a:xfrm>
          <a:off x="771525" y="9629775"/>
          <a:ext cx="3590925" cy="866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oneCellAnchor>
    <xdr:from>
      <xdr:col>46</xdr:col>
      <xdr:colOff>85725</xdr:colOff>
      <xdr:row>14</xdr:row>
      <xdr:rowOff>28575</xdr:rowOff>
    </xdr:from>
    <xdr:ext cx="0" cy="171450"/>
    <xdr:sp fLocksText="0">
      <xdr:nvSpPr>
        <xdr:cNvPr id="6" name="Text Box 6"/>
        <xdr:cNvSpPr txBox="1">
          <a:spLocks noChangeArrowheads="1"/>
        </xdr:cNvSpPr>
      </xdr:nvSpPr>
      <xdr:spPr>
        <a:xfrm>
          <a:off x="11915775" y="30956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15</xdr:row>
      <xdr:rowOff>28575</xdr:rowOff>
    </xdr:from>
    <xdr:ext cx="0" cy="171450"/>
    <xdr:sp fLocksText="0">
      <xdr:nvSpPr>
        <xdr:cNvPr id="7" name="Text Box 7"/>
        <xdr:cNvSpPr txBox="1">
          <a:spLocks noChangeArrowheads="1"/>
        </xdr:cNvSpPr>
      </xdr:nvSpPr>
      <xdr:spPr>
        <a:xfrm>
          <a:off x="11915775" y="33147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twoCellAnchor>
    <xdr:from>
      <xdr:col>46</xdr:col>
      <xdr:colOff>28575</xdr:colOff>
      <xdr:row>14</xdr:row>
      <xdr:rowOff>47625</xdr:rowOff>
    </xdr:from>
    <xdr:to>
      <xdr:col>48</xdr:col>
      <xdr:colOff>0</xdr:colOff>
      <xdr:row>15</xdr:row>
      <xdr:rowOff>190500</xdr:rowOff>
    </xdr:to>
    <xdr:sp>
      <xdr:nvSpPr>
        <xdr:cNvPr id="8" name="Text Box 8"/>
        <xdr:cNvSpPr txBox="1">
          <a:spLocks noChangeArrowheads="1"/>
        </xdr:cNvSpPr>
      </xdr:nvSpPr>
      <xdr:spPr>
        <a:xfrm>
          <a:off x="11858625" y="3114675"/>
          <a:ext cx="485775" cy="361950"/>
        </a:xfrm>
        <a:prstGeom prst="rect">
          <a:avLst/>
        </a:prstGeom>
        <a:noFill/>
        <a:ln w="9525" cmpd="sng">
          <a:noFill/>
        </a:ln>
      </xdr:spPr>
      <xdr:txBody>
        <a:bodyPr vertOverflow="clip" wrap="square" lIns="27432" tIns="18288" rIns="27432" bIns="18288" anchor="ctr"/>
        <a:p>
          <a:pPr algn="ctr">
            <a:defRPr/>
          </a:pPr>
          <a:r>
            <a:rPr lang="en-US" cap="none" sz="700" b="0" i="0" u="none" baseline="0">
              <a:solidFill>
                <a:srgbClr val="000000"/>
              </a:solidFill>
              <a:latin typeface="HGPｺﾞｼｯｸM"/>
              <a:ea typeface="HGPｺﾞｼｯｸM"/>
              <a:cs typeface="HGPｺﾞｼｯｸM"/>
            </a:rPr>
            <a:t>＞</a:t>
          </a:r>
          <a:r>
            <a:rPr lang="en-US" cap="none" sz="700" b="0" i="0" u="none" baseline="0">
              <a:solidFill>
                <a:srgbClr val="000000"/>
              </a:solidFill>
              <a:latin typeface="HGPｺﾞｼｯｸM"/>
              <a:ea typeface="HGPｺﾞｼｯｸM"/>
              <a:cs typeface="HGPｺﾞｼｯｸM"/>
            </a:rPr>
            <a:t>
</a:t>
          </a:r>
          <a:r>
            <a:rPr lang="en-US" cap="none" sz="700" b="0" i="0" u="none" baseline="0">
              <a:solidFill>
                <a:srgbClr val="000000"/>
              </a:solidFill>
              <a:latin typeface="HGPｺﾞｼｯｸM"/>
              <a:ea typeface="HGPｺﾞｼｯｸM"/>
              <a:cs typeface="HGPｺﾞｼｯｸM"/>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38</xdr:row>
      <xdr:rowOff>38100</xdr:rowOff>
    </xdr:from>
    <xdr:to>
      <xdr:col>17</xdr:col>
      <xdr:colOff>247650</xdr:colOff>
      <xdr:row>39</xdr:row>
      <xdr:rowOff>180975</xdr:rowOff>
    </xdr:to>
    <xdr:sp>
      <xdr:nvSpPr>
        <xdr:cNvPr id="1" name="Text Box 4"/>
        <xdr:cNvSpPr txBox="1">
          <a:spLocks noChangeArrowheads="1"/>
        </xdr:cNvSpPr>
      </xdr:nvSpPr>
      <xdr:spPr>
        <a:xfrm>
          <a:off x="4133850" y="8362950"/>
          <a:ext cx="485775" cy="361950"/>
        </a:xfrm>
        <a:prstGeom prst="rect">
          <a:avLst/>
        </a:prstGeom>
        <a:noFill/>
        <a:ln w="9525" cmpd="sng">
          <a:noFill/>
        </a:ln>
      </xdr:spPr>
      <xdr:txBody>
        <a:bodyPr vertOverflow="clip" wrap="square" lIns="27432" tIns="18288" rIns="27432" bIns="18288" anchor="ctr"/>
        <a:p>
          <a:pPr algn="ctr">
            <a:defRPr/>
          </a:pPr>
          <a:r>
            <a:rPr lang="en-US" cap="none" sz="700" b="0" i="0" u="none" baseline="0">
              <a:solidFill>
                <a:srgbClr val="000000"/>
              </a:solidFill>
              <a:latin typeface="HGPｺﾞｼｯｸM"/>
              <a:ea typeface="HGPｺﾞｼｯｸM"/>
              <a:cs typeface="HGPｺﾞｼｯｸM"/>
            </a:rPr>
            <a:t>＞</a:t>
          </a:r>
          <a:r>
            <a:rPr lang="en-US" cap="none" sz="700" b="0" i="0" u="none" baseline="0">
              <a:solidFill>
                <a:srgbClr val="000000"/>
              </a:solidFill>
              <a:latin typeface="HGPｺﾞｼｯｸM"/>
              <a:ea typeface="HGPｺﾞｼｯｸM"/>
              <a:cs typeface="HGPｺﾞｼｯｸM"/>
            </a:rPr>
            <a:t>
</a:t>
          </a:r>
          <a:r>
            <a:rPr lang="en-US" cap="none" sz="700" b="0" i="0" u="none" baseline="0">
              <a:solidFill>
                <a:srgbClr val="000000"/>
              </a:solidFill>
              <a:latin typeface="HGPｺﾞｼｯｸM"/>
              <a:ea typeface="HGPｺﾞｼｯｸM"/>
              <a:cs typeface="HGPｺﾞｼｯｸM"/>
            </a:rPr>
            <a:t>
</a:t>
          </a:r>
          <a:r>
            <a:rPr lang="en-US" cap="none" sz="700" b="0" i="0" u="none" baseline="0">
              <a:solidFill>
                <a:srgbClr val="000000"/>
              </a:solidFill>
              <a:latin typeface="HGPｺﾞｼｯｸM"/>
              <a:ea typeface="HGPｺﾞｼｯｸM"/>
              <a:cs typeface="HGPｺﾞｼｯｸM"/>
            </a:rPr>
            <a:t>≦</a:t>
          </a:r>
        </a:p>
      </xdr:txBody>
    </xdr:sp>
    <xdr:clientData/>
  </xdr:twoCellAnchor>
  <xdr:oneCellAnchor>
    <xdr:from>
      <xdr:col>16</xdr:col>
      <xdr:colOff>85725</xdr:colOff>
      <xdr:row>38</xdr:row>
      <xdr:rowOff>28575</xdr:rowOff>
    </xdr:from>
    <xdr:ext cx="0" cy="171450"/>
    <xdr:sp fLocksText="0">
      <xdr:nvSpPr>
        <xdr:cNvPr id="2" name="Text Box 1"/>
        <xdr:cNvSpPr txBox="1">
          <a:spLocks noChangeArrowheads="1"/>
        </xdr:cNvSpPr>
      </xdr:nvSpPr>
      <xdr:spPr>
        <a:xfrm>
          <a:off x="4200525" y="83534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85725</xdr:colOff>
      <xdr:row>39</xdr:row>
      <xdr:rowOff>28575</xdr:rowOff>
    </xdr:from>
    <xdr:ext cx="0" cy="171450"/>
    <xdr:sp fLocksText="0">
      <xdr:nvSpPr>
        <xdr:cNvPr id="3" name="Text Box 3"/>
        <xdr:cNvSpPr txBox="1">
          <a:spLocks noChangeArrowheads="1"/>
        </xdr:cNvSpPr>
      </xdr:nvSpPr>
      <xdr:spPr>
        <a:xfrm>
          <a:off x="4200525" y="85725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28</xdr:row>
      <xdr:rowOff>28575</xdr:rowOff>
    </xdr:from>
    <xdr:ext cx="0" cy="171450"/>
    <xdr:sp fLocksText="0">
      <xdr:nvSpPr>
        <xdr:cNvPr id="4" name="Text Box 6"/>
        <xdr:cNvSpPr txBox="1">
          <a:spLocks noChangeArrowheads="1"/>
        </xdr:cNvSpPr>
      </xdr:nvSpPr>
      <xdr:spPr>
        <a:xfrm>
          <a:off x="12096750" y="61626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29</xdr:row>
      <xdr:rowOff>28575</xdr:rowOff>
    </xdr:from>
    <xdr:ext cx="0" cy="171450"/>
    <xdr:sp fLocksText="0">
      <xdr:nvSpPr>
        <xdr:cNvPr id="5" name="Text Box 7"/>
        <xdr:cNvSpPr txBox="1">
          <a:spLocks noChangeArrowheads="1"/>
        </xdr:cNvSpPr>
      </xdr:nvSpPr>
      <xdr:spPr>
        <a:xfrm>
          <a:off x="12096750" y="63817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16</xdr:row>
      <xdr:rowOff>28575</xdr:rowOff>
    </xdr:from>
    <xdr:ext cx="0" cy="171450"/>
    <xdr:sp fLocksText="0">
      <xdr:nvSpPr>
        <xdr:cNvPr id="6" name="Text Box 7"/>
        <xdr:cNvSpPr txBox="1">
          <a:spLocks noChangeArrowheads="1"/>
        </xdr:cNvSpPr>
      </xdr:nvSpPr>
      <xdr:spPr>
        <a:xfrm>
          <a:off x="12096750" y="35337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29</xdr:row>
      <xdr:rowOff>28575</xdr:rowOff>
    </xdr:from>
    <xdr:ext cx="0" cy="171450"/>
    <xdr:sp fLocksText="0">
      <xdr:nvSpPr>
        <xdr:cNvPr id="7" name="Text Box 6"/>
        <xdr:cNvSpPr txBox="1">
          <a:spLocks noChangeArrowheads="1"/>
        </xdr:cNvSpPr>
      </xdr:nvSpPr>
      <xdr:spPr>
        <a:xfrm>
          <a:off x="12096750" y="63817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30</xdr:row>
      <xdr:rowOff>28575</xdr:rowOff>
    </xdr:from>
    <xdr:ext cx="0" cy="171450"/>
    <xdr:sp fLocksText="0">
      <xdr:nvSpPr>
        <xdr:cNvPr id="8" name="Text Box 7"/>
        <xdr:cNvSpPr txBox="1">
          <a:spLocks noChangeArrowheads="1"/>
        </xdr:cNvSpPr>
      </xdr:nvSpPr>
      <xdr:spPr>
        <a:xfrm>
          <a:off x="12096750" y="66008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19</xdr:row>
      <xdr:rowOff>28575</xdr:rowOff>
    </xdr:from>
    <xdr:ext cx="0" cy="171450"/>
    <xdr:sp fLocksText="0">
      <xdr:nvSpPr>
        <xdr:cNvPr id="9" name="Text Box 6"/>
        <xdr:cNvSpPr txBox="1">
          <a:spLocks noChangeArrowheads="1"/>
        </xdr:cNvSpPr>
      </xdr:nvSpPr>
      <xdr:spPr>
        <a:xfrm>
          <a:off x="12096750" y="41910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20</xdr:row>
      <xdr:rowOff>28575</xdr:rowOff>
    </xdr:from>
    <xdr:ext cx="0" cy="171450"/>
    <xdr:sp fLocksText="0">
      <xdr:nvSpPr>
        <xdr:cNvPr id="10" name="Text Box 7"/>
        <xdr:cNvSpPr txBox="1">
          <a:spLocks noChangeArrowheads="1"/>
        </xdr:cNvSpPr>
      </xdr:nvSpPr>
      <xdr:spPr>
        <a:xfrm>
          <a:off x="12096750" y="44100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33</xdr:row>
      <xdr:rowOff>28575</xdr:rowOff>
    </xdr:from>
    <xdr:ext cx="0" cy="171450"/>
    <xdr:sp fLocksText="0">
      <xdr:nvSpPr>
        <xdr:cNvPr id="11" name="Text Box 6"/>
        <xdr:cNvSpPr txBox="1">
          <a:spLocks noChangeArrowheads="1"/>
        </xdr:cNvSpPr>
      </xdr:nvSpPr>
      <xdr:spPr>
        <a:xfrm>
          <a:off x="12096750" y="72580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34</xdr:row>
      <xdr:rowOff>28575</xdr:rowOff>
    </xdr:from>
    <xdr:ext cx="0" cy="171450"/>
    <xdr:sp fLocksText="0">
      <xdr:nvSpPr>
        <xdr:cNvPr id="12" name="Text Box 7"/>
        <xdr:cNvSpPr txBox="1">
          <a:spLocks noChangeArrowheads="1"/>
        </xdr:cNvSpPr>
      </xdr:nvSpPr>
      <xdr:spPr>
        <a:xfrm>
          <a:off x="12096750" y="74771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20</xdr:row>
      <xdr:rowOff>28575</xdr:rowOff>
    </xdr:from>
    <xdr:ext cx="0" cy="171450"/>
    <xdr:sp fLocksText="0">
      <xdr:nvSpPr>
        <xdr:cNvPr id="13" name="Text Box 6"/>
        <xdr:cNvSpPr txBox="1">
          <a:spLocks noChangeArrowheads="1"/>
        </xdr:cNvSpPr>
      </xdr:nvSpPr>
      <xdr:spPr>
        <a:xfrm>
          <a:off x="12096750" y="44100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34</xdr:row>
      <xdr:rowOff>28575</xdr:rowOff>
    </xdr:from>
    <xdr:ext cx="0" cy="171450"/>
    <xdr:sp fLocksText="0">
      <xdr:nvSpPr>
        <xdr:cNvPr id="14" name="Text Box 6"/>
        <xdr:cNvSpPr txBox="1">
          <a:spLocks noChangeArrowheads="1"/>
        </xdr:cNvSpPr>
      </xdr:nvSpPr>
      <xdr:spPr>
        <a:xfrm>
          <a:off x="12096750" y="74771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35</xdr:row>
      <xdr:rowOff>28575</xdr:rowOff>
    </xdr:from>
    <xdr:ext cx="0" cy="171450"/>
    <xdr:sp fLocksText="0">
      <xdr:nvSpPr>
        <xdr:cNvPr id="15" name="Text Box 7"/>
        <xdr:cNvSpPr txBox="1">
          <a:spLocks noChangeArrowheads="1"/>
        </xdr:cNvSpPr>
      </xdr:nvSpPr>
      <xdr:spPr>
        <a:xfrm>
          <a:off x="12096750" y="76962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19</xdr:row>
      <xdr:rowOff>28575</xdr:rowOff>
    </xdr:from>
    <xdr:ext cx="0" cy="171450"/>
    <xdr:sp fLocksText="0">
      <xdr:nvSpPr>
        <xdr:cNvPr id="16" name="Text Box 6"/>
        <xdr:cNvSpPr txBox="1">
          <a:spLocks noChangeArrowheads="1"/>
        </xdr:cNvSpPr>
      </xdr:nvSpPr>
      <xdr:spPr>
        <a:xfrm>
          <a:off x="12096750" y="41910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20</xdr:row>
      <xdr:rowOff>28575</xdr:rowOff>
    </xdr:from>
    <xdr:ext cx="0" cy="171450"/>
    <xdr:sp fLocksText="0">
      <xdr:nvSpPr>
        <xdr:cNvPr id="17" name="Text Box 7"/>
        <xdr:cNvSpPr txBox="1">
          <a:spLocks noChangeArrowheads="1"/>
        </xdr:cNvSpPr>
      </xdr:nvSpPr>
      <xdr:spPr>
        <a:xfrm>
          <a:off x="12096750" y="44100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33</xdr:row>
      <xdr:rowOff>28575</xdr:rowOff>
    </xdr:from>
    <xdr:ext cx="0" cy="171450"/>
    <xdr:sp fLocksText="0">
      <xdr:nvSpPr>
        <xdr:cNvPr id="18" name="Text Box 6"/>
        <xdr:cNvSpPr txBox="1">
          <a:spLocks noChangeArrowheads="1"/>
        </xdr:cNvSpPr>
      </xdr:nvSpPr>
      <xdr:spPr>
        <a:xfrm>
          <a:off x="12096750" y="72580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34</xdr:row>
      <xdr:rowOff>28575</xdr:rowOff>
    </xdr:from>
    <xdr:ext cx="0" cy="171450"/>
    <xdr:sp fLocksText="0">
      <xdr:nvSpPr>
        <xdr:cNvPr id="19" name="Text Box 7"/>
        <xdr:cNvSpPr txBox="1">
          <a:spLocks noChangeArrowheads="1"/>
        </xdr:cNvSpPr>
      </xdr:nvSpPr>
      <xdr:spPr>
        <a:xfrm>
          <a:off x="12096750" y="74771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20</xdr:row>
      <xdr:rowOff>28575</xdr:rowOff>
    </xdr:from>
    <xdr:ext cx="0" cy="171450"/>
    <xdr:sp fLocksText="0">
      <xdr:nvSpPr>
        <xdr:cNvPr id="20" name="Text Box 6"/>
        <xdr:cNvSpPr txBox="1">
          <a:spLocks noChangeArrowheads="1"/>
        </xdr:cNvSpPr>
      </xdr:nvSpPr>
      <xdr:spPr>
        <a:xfrm>
          <a:off x="12096750" y="44100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34</xdr:row>
      <xdr:rowOff>28575</xdr:rowOff>
    </xdr:from>
    <xdr:ext cx="0" cy="171450"/>
    <xdr:sp fLocksText="0">
      <xdr:nvSpPr>
        <xdr:cNvPr id="21" name="Text Box 6"/>
        <xdr:cNvSpPr txBox="1">
          <a:spLocks noChangeArrowheads="1"/>
        </xdr:cNvSpPr>
      </xdr:nvSpPr>
      <xdr:spPr>
        <a:xfrm>
          <a:off x="12096750" y="74771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35</xdr:row>
      <xdr:rowOff>28575</xdr:rowOff>
    </xdr:from>
    <xdr:ext cx="0" cy="171450"/>
    <xdr:sp fLocksText="0">
      <xdr:nvSpPr>
        <xdr:cNvPr id="22" name="Text Box 7"/>
        <xdr:cNvSpPr txBox="1">
          <a:spLocks noChangeArrowheads="1"/>
        </xdr:cNvSpPr>
      </xdr:nvSpPr>
      <xdr:spPr>
        <a:xfrm>
          <a:off x="12096750" y="76962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18</xdr:row>
      <xdr:rowOff>28575</xdr:rowOff>
    </xdr:from>
    <xdr:ext cx="0" cy="171450"/>
    <xdr:sp fLocksText="0">
      <xdr:nvSpPr>
        <xdr:cNvPr id="23" name="Text Box 6"/>
        <xdr:cNvSpPr txBox="1">
          <a:spLocks noChangeArrowheads="1"/>
        </xdr:cNvSpPr>
      </xdr:nvSpPr>
      <xdr:spPr>
        <a:xfrm>
          <a:off x="12096750" y="39719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19</xdr:row>
      <xdr:rowOff>28575</xdr:rowOff>
    </xdr:from>
    <xdr:ext cx="0" cy="171450"/>
    <xdr:sp fLocksText="0">
      <xdr:nvSpPr>
        <xdr:cNvPr id="24" name="Text Box 7"/>
        <xdr:cNvSpPr txBox="1">
          <a:spLocks noChangeArrowheads="1"/>
        </xdr:cNvSpPr>
      </xdr:nvSpPr>
      <xdr:spPr>
        <a:xfrm>
          <a:off x="12096750" y="41910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32</xdr:row>
      <xdr:rowOff>28575</xdr:rowOff>
    </xdr:from>
    <xdr:ext cx="0" cy="171450"/>
    <xdr:sp fLocksText="0">
      <xdr:nvSpPr>
        <xdr:cNvPr id="25" name="Text Box 6"/>
        <xdr:cNvSpPr txBox="1">
          <a:spLocks noChangeArrowheads="1"/>
        </xdr:cNvSpPr>
      </xdr:nvSpPr>
      <xdr:spPr>
        <a:xfrm>
          <a:off x="12096750" y="70389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33</xdr:row>
      <xdr:rowOff>28575</xdr:rowOff>
    </xdr:from>
    <xdr:ext cx="0" cy="171450"/>
    <xdr:sp fLocksText="0">
      <xdr:nvSpPr>
        <xdr:cNvPr id="26" name="Text Box 7"/>
        <xdr:cNvSpPr txBox="1">
          <a:spLocks noChangeArrowheads="1"/>
        </xdr:cNvSpPr>
      </xdr:nvSpPr>
      <xdr:spPr>
        <a:xfrm>
          <a:off x="12096750" y="72580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19</xdr:row>
      <xdr:rowOff>28575</xdr:rowOff>
    </xdr:from>
    <xdr:ext cx="0" cy="171450"/>
    <xdr:sp fLocksText="0">
      <xdr:nvSpPr>
        <xdr:cNvPr id="27" name="Text Box 6"/>
        <xdr:cNvSpPr txBox="1">
          <a:spLocks noChangeArrowheads="1"/>
        </xdr:cNvSpPr>
      </xdr:nvSpPr>
      <xdr:spPr>
        <a:xfrm>
          <a:off x="12096750" y="41910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33</xdr:row>
      <xdr:rowOff>28575</xdr:rowOff>
    </xdr:from>
    <xdr:ext cx="0" cy="171450"/>
    <xdr:sp fLocksText="0">
      <xdr:nvSpPr>
        <xdr:cNvPr id="28" name="Text Box 6"/>
        <xdr:cNvSpPr txBox="1">
          <a:spLocks noChangeArrowheads="1"/>
        </xdr:cNvSpPr>
      </xdr:nvSpPr>
      <xdr:spPr>
        <a:xfrm>
          <a:off x="12096750" y="72580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34</xdr:row>
      <xdr:rowOff>28575</xdr:rowOff>
    </xdr:from>
    <xdr:ext cx="0" cy="171450"/>
    <xdr:sp fLocksText="0">
      <xdr:nvSpPr>
        <xdr:cNvPr id="29" name="Text Box 7"/>
        <xdr:cNvSpPr txBox="1">
          <a:spLocks noChangeArrowheads="1"/>
        </xdr:cNvSpPr>
      </xdr:nvSpPr>
      <xdr:spPr>
        <a:xfrm>
          <a:off x="12096750" y="74771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18</xdr:row>
      <xdr:rowOff>28575</xdr:rowOff>
    </xdr:from>
    <xdr:ext cx="0" cy="171450"/>
    <xdr:sp fLocksText="0">
      <xdr:nvSpPr>
        <xdr:cNvPr id="30" name="Text Box 7"/>
        <xdr:cNvSpPr txBox="1">
          <a:spLocks noChangeArrowheads="1"/>
        </xdr:cNvSpPr>
      </xdr:nvSpPr>
      <xdr:spPr>
        <a:xfrm>
          <a:off x="12096750" y="39719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31</xdr:row>
      <xdr:rowOff>28575</xdr:rowOff>
    </xdr:from>
    <xdr:ext cx="0" cy="171450"/>
    <xdr:sp fLocksText="0">
      <xdr:nvSpPr>
        <xdr:cNvPr id="31" name="Text Box 6"/>
        <xdr:cNvSpPr txBox="1">
          <a:spLocks noChangeArrowheads="1"/>
        </xdr:cNvSpPr>
      </xdr:nvSpPr>
      <xdr:spPr>
        <a:xfrm>
          <a:off x="12096750" y="68199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32</xdr:row>
      <xdr:rowOff>28575</xdr:rowOff>
    </xdr:from>
    <xdr:ext cx="0" cy="171450"/>
    <xdr:sp fLocksText="0">
      <xdr:nvSpPr>
        <xdr:cNvPr id="32" name="Text Box 7"/>
        <xdr:cNvSpPr txBox="1">
          <a:spLocks noChangeArrowheads="1"/>
        </xdr:cNvSpPr>
      </xdr:nvSpPr>
      <xdr:spPr>
        <a:xfrm>
          <a:off x="12096750" y="70389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32</xdr:row>
      <xdr:rowOff>28575</xdr:rowOff>
    </xdr:from>
    <xdr:ext cx="0" cy="171450"/>
    <xdr:sp fLocksText="0">
      <xdr:nvSpPr>
        <xdr:cNvPr id="33" name="Text Box 6"/>
        <xdr:cNvSpPr txBox="1">
          <a:spLocks noChangeArrowheads="1"/>
        </xdr:cNvSpPr>
      </xdr:nvSpPr>
      <xdr:spPr>
        <a:xfrm>
          <a:off x="12096750" y="70389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33</xdr:row>
      <xdr:rowOff>28575</xdr:rowOff>
    </xdr:from>
    <xdr:ext cx="0" cy="171450"/>
    <xdr:sp fLocksText="0">
      <xdr:nvSpPr>
        <xdr:cNvPr id="34" name="Text Box 7"/>
        <xdr:cNvSpPr txBox="1">
          <a:spLocks noChangeArrowheads="1"/>
        </xdr:cNvSpPr>
      </xdr:nvSpPr>
      <xdr:spPr>
        <a:xfrm>
          <a:off x="12096750" y="72580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19</xdr:row>
      <xdr:rowOff>28575</xdr:rowOff>
    </xdr:from>
    <xdr:ext cx="0" cy="171450"/>
    <xdr:sp fLocksText="0">
      <xdr:nvSpPr>
        <xdr:cNvPr id="35" name="Text Box 7"/>
        <xdr:cNvSpPr txBox="1">
          <a:spLocks noChangeArrowheads="1"/>
        </xdr:cNvSpPr>
      </xdr:nvSpPr>
      <xdr:spPr>
        <a:xfrm>
          <a:off x="12096750" y="419100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32</xdr:row>
      <xdr:rowOff>28575</xdr:rowOff>
    </xdr:from>
    <xdr:ext cx="0" cy="171450"/>
    <xdr:sp fLocksText="0">
      <xdr:nvSpPr>
        <xdr:cNvPr id="36" name="Text Box 6"/>
        <xdr:cNvSpPr txBox="1">
          <a:spLocks noChangeArrowheads="1"/>
        </xdr:cNvSpPr>
      </xdr:nvSpPr>
      <xdr:spPr>
        <a:xfrm>
          <a:off x="12096750" y="703897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33</xdr:row>
      <xdr:rowOff>28575</xdr:rowOff>
    </xdr:from>
    <xdr:ext cx="0" cy="171450"/>
    <xdr:sp fLocksText="0">
      <xdr:nvSpPr>
        <xdr:cNvPr id="37" name="Text Box 7"/>
        <xdr:cNvSpPr txBox="1">
          <a:spLocks noChangeArrowheads="1"/>
        </xdr:cNvSpPr>
      </xdr:nvSpPr>
      <xdr:spPr>
        <a:xfrm>
          <a:off x="12096750" y="72580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33</xdr:row>
      <xdr:rowOff>28575</xdr:rowOff>
    </xdr:from>
    <xdr:ext cx="0" cy="171450"/>
    <xdr:sp fLocksText="0">
      <xdr:nvSpPr>
        <xdr:cNvPr id="38" name="Text Box 6"/>
        <xdr:cNvSpPr txBox="1">
          <a:spLocks noChangeArrowheads="1"/>
        </xdr:cNvSpPr>
      </xdr:nvSpPr>
      <xdr:spPr>
        <a:xfrm>
          <a:off x="12096750" y="7258050"/>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46</xdr:col>
      <xdr:colOff>85725</xdr:colOff>
      <xdr:row>34</xdr:row>
      <xdr:rowOff>28575</xdr:rowOff>
    </xdr:from>
    <xdr:ext cx="0" cy="171450"/>
    <xdr:sp fLocksText="0">
      <xdr:nvSpPr>
        <xdr:cNvPr id="39" name="Text Box 7"/>
        <xdr:cNvSpPr txBox="1">
          <a:spLocks noChangeArrowheads="1"/>
        </xdr:cNvSpPr>
      </xdr:nvSpPr>
      <xdr:spPr>
        <a:xfrm>
          <a:off x="12096750" y="7477125"/>
          <a:ext cx="0" cy="171450"/>
        </a:xfrm>
        <a:prstGeom prst="rect">
          <a:avLst/>
        </a:prstGeom>
        <a:solidFill>
          <a:srgbClr val="FFFFFF"/>
        </a:solid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twoCellAnchor>
    <xdr:from>
      <xdr:col>46</xdr:col>
      <xdr:colOff>9525</xdr:colOff>
      <xdr:row>33</xdr:row>
      <xdr:rowOff>28575</xdr:rowOff>
    </xdr:from>
    <xdr:to>
      <xdr:col>48</xdr:col>
      <xdr:colOff>9525</xdr:colOff>
      <xdr:row>34</xdr:row>
      <xdr:rowOff>171450</xdr:rowOff>
    </xdr:to>
    <xdr:sp>
      <xdr:nvSpPr>
        <xdr:cNvPr id="40" name="Text Box 4"/>
        <xdr:cNvSpPr txBox="1">
          <a:spLocks noChangeArrowheads="1"/>
        </xdr:cNvSpPr>
      </xdr:nvSpPr>
      <xdr:spPr>
        <a:xfrm>
          <a:off x="12020550" y="7258050"/>
          <a:ext cx="495300" cy="361950"/>
        </a:xfrm>
        <a:prstGeom prst="rect">
          <a:avLst/>
        </a:prstGeom>
        <a:noFill/>
        <a:ln w="9525" cmpd="sng">
          <a:noFill/>
        </a:ln>
      </xdr:spPr>
      <xdr:txBody>
        <a:bodyPr vertOverflow="clip" wrap="square" lIns="27432" tIns="18288" rIns="27432" bIns="18288" anchor="ctr"/>
        <a:p>
          <a:pPr algn="ctr">
            <a:defRPr/>
          </a:pPr>
          <a:r>
            <a:rPr lang="en-US" cap="none" sz="700" b="0" i="0" u="none" baseline="0">
              <a:solidFill>
                <a:srgbClr val="000000"/>
              </a:solidFill>
              <a:latin typeface="HGPｺﾞｼｯｸM"/>
              <a:ea typeface="HGPｺﾞｼｯｸM"/>
              <a:cs typeface="HGPｺﾞｼｯｸM"/>
            </a:rPr>
            <a:t>＞</a:t>
          </a:r>
          <a:r>
            <a:rPr lang="en-US" cap="none" sz="700" b="0" i="0" u="none" baseline="0">
              <a:solidFill>
                <a:srgbClr val="000000"/>
              </a:solidFill>
              <a:latin typeface="HGPｺﾞｼｯｸM"/>
              <a:ea typeface="HGPｺﾞｼｯｸM"/>
              <a:cs typeface="HGPｺﾞｼｯｸM"/>
            </a:rPr>
            <a:t>
</a:t>
          </a:r>
          <a:r>
            <a:rPr lang="en-US" cap="none" sz="700" b="0" i="0" u="none" baseline="0">
              <a:solidFill>
                <a:srgbClr val="000000"/>
              </a:solidFill>
              <a:latin typeface="HGPｺﾞｼｯｸM"/>
              <a:ea typeface="HGPｺﾞｼｯｸM"/>
              <a:cs typeface="HGPｺﾞｼｯｸM"/>
            </a:rPr>
            <a:t>
</a:t>
          </a:r>
          <a:r>
            <a:rPr lang="en-US" cap="none" sz="700" b="0" i="0" u="none" baseline="0">
              <a:solidFill>
                <a:srgbClr val="000000"/>
              </a:solidFill>
              <a:latin typeface="HGPｺﾞｼｯｸM"/>
              <a:ea typeface="HGPｺﾞｼｯｸM"/>
              <a:cs typeface="HGPｺﾞｼｯｸM"/>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as5300\disk\&#28417;&#28207;\24%20&#24029;&#26412;&#23433;&#24344;\&#33322;&#31354;&#20889;&#30495;&#25774;&#24433;&#26989;&#21209;&#22996;&#35351;\&#35211;&#31309;&#20381;&#38972;&#12539;&#22865;&#32004;&#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航空写真業務委託締結"/>
      <sheetName val="契約書 (航空写真)"/>
      <sheetName val="仕様書"/>
      <sheetName val="見積仕様書"/>
      <sheetName val="見積内訳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48"/>
  <sheetViews>
    <sheetView zoomScalePageLayoutView="0" workbookViewId="0" topLeftCell="A1">
      <selection activeCell="X32" sqref="X32"/>
    </sheetView>
  </sheetViews>
  <sheetFormatPr defaultColWidth="2.69921875" defaultRowHeight="17.25" customHeight="1"/>
  <cols>
    <col min="1" max="16384" width="2.69921875" style="2" customWidth="1"/>
  </cols>
  <sheetData>
    <row r="1" spans="1:31" ht="17.25" customHeight="1">
      <c r="A1" s="2" t="s">
        <v>0</v>
      </c>
      <c r="AE1" s="2" t="s">
        <v>23</v>
      </c>
    </row>
    <row r="2" spans="1:37" ht="17.25" customHeight="1">
      <c r="A2" s="2" t="s">
        <v>38</v>
      </c>
      <c r="AF2" s="15" t="s">
        <v>100</v>
      </c>
      <c r="AG2" s="2" t="s">
        <v>32</v>
      </c>
      <c r="AI2" s="15" t="s">
        <v>101</v>
      </c>
      <c r="AJ2" s="7" t="s">
        <v>33</v>
      </c>
      <c r="AK2" s="7"/>
    </row>
    <row r="4" spans="1:31" ht="17.25" customHeight="1">
      <c r="A4" s="2" t="s">
        <v>1</v>
      </c>
      <c r="AE4" s="2" t="s">
        <v>24</v>
      </c>
    </row>
    <row r="5" spans="1:46" ht="17.25" customHeight="1">
      <c r="A5" s="71" t="s">
        <v>2</v>
      </c>
      <c r="B5" s="65"/>
      <c r="C5" s="69"/>
      <c r="D5" s="90" t="s">
        <v>103</v>
      </c>
      <c r="E5" s="91"/>
      <c r="F5" s="91"/>
      <c r="G5" s="91"/>
      <c r="H5" s="91"/>
      <c r="I5" s="91"/>
      <c r="J5" s="91"/>
      <c r="K5" s="91"/>
      <c r="L5" s="91"/>
      <c r="M5" s="91"/>
      <c r="N5" s="91"/>
      <c r="O5" s="91"/>
      <c r="P5" s="91"/>
      <c r="Q5" s="91"/>
      <c r="R5" s="91"/>
      <c r="S5" s="92"/>
      <c r="AF5" s="2" t="s">
        <v>39</v>
      </c>
      <c r="AM5" s="3" t="s">
        <v>40</v>
      </c>
      <c r="AN5" s="48">
        <f>SUM(V9:Y12)</f>
        <v>10000</v>
      </c>
      <c r="AO5" s="65"/>
      <c r="AP5" s="65"/>
      <c r="AQ5" s="65"/>
      <c r="AR5" s="65"/>
      <c r="AS5" s="65" t="s">
        <v>41</v>
      </c>
      <c r="AT5" s="69"/>
    </row>
    <row r="6" spans="32:46" ht="17.25" customHeight="1">
      <c r="AF6" s="2" t="s">
        <v>36</v>
      </c>
      <c r="AM6" s="3" t="s">
        <v>42</v>
      </c>
      <c r="AN6" s="79">
        <v>4533.05</v>
      </c>
      <c r="AO6" s="91"/>
      <c r="AP6" s="91"/>
      <c r="AQ6" s="91"/>
      <c r="AR6" s="91"/>
      <c r="AS6" s="65" t="s">
        <v>43</v>
      </c>
      <c r="AT6" s="69"/>
    </row>
    <row r="7" spans="1:32" ht="17.25" customHeight="1">
      <c r="A7" s="53"/>
      <c r="B7" s="54"/>
      <c r="C7" s="54"/>
      <c r="D7" s="54"/>
      <c r="E7" s="54"/>
      <c r="F7" s="54"/>
      <c r="G7" s="54"/>
      <c r="H7" s="54"/>
      <c r="I7" s="59"/>
      <c r="J7" s="84" t="s">
        <v>3</v>
      </c>
      <c r="K7" s="85"/>
      <c r="L7" s="85"/>
      <c r="M7" s="85"/>
      <c r="N7" s="85"/>
      <c r="O7" s="86"/>
      <c r="P7" s="93" t="s">
        <v>4</v>
      </c>
      <c r="Q7" s="94"/>
      <c r="R7" s="94"/>
      <c r="S7" s="94"/>
      <c r="T7" s="94"/>
      <c r="U7" s="95"/>
      <c r="V7" s="84" t="s">
        <v>5</v>
      </c>
      <c r="W7" s="85"/>
      <c r="X7" s="85"/>
      <c r="Y7" s="85"/>
      <c r="Z7" s="85"/>
      <c r="AA7" s="86"/>
      <c r="AF7" s="2" t="s">
        <v>44</v>
      </c>
    </row>
    <row r="8" spans="1:48" ht="17.25" customHeight="1">
      <c r="A8" s="55"/>
      <c r="B8" s="56"/>
      <c r="C8" s="56"/>
      <c r="D8" s="56"/>
      <c r="E8" s="56"/>
      <c r="F8" s="56"/>
      <c r="G8" s="56"/>
      <c r="H8" s="56"/>
      <c r="I8" s="60"/>
      <c r="J8" s="87"/>
      <c r="K8" s="88"/>
      <c r="L8" s="88"/>
      <c r="M8" s="88"/>
      <c r="N8" s="88"/>
      <c r="O8" s="89"/>
      <c r="P8" s="96"/>
      <c r="Q8" s="97"/>
      <c r="R8" s="97"/>
      <c r="S8" s="97"/>
      <c r="T8" s="97"/>
      <c r="U8" s="98"/>
      <c r="V8" s="87"/>
      <c r="W8" s="88"/>
      <c r="X8" s="88"/>
      <c r="Y8" s="88"/>
      <c r="Z8" s="88"/>
      <c r="AA8" s="89"/>
      <c r="AF8" s="2" t="s">
        <v>45</v>
      </c>
      <c r="AR8" s="11" t="str">
        <f>IF(AN5&gt;3000,IF(AN5&gt;1000,"☑","□"),"□")</f>
        <v>☑</v>
      </c>
      <c r="AS8" s="2" t="s">
        <v>46</v>
      </c>
      <c r="AU8" s="11" t="str">
        <f>IF(AN5&gt;3000,"□","☑")</f>
        <v>□</v>
      </c>
      <c r="AV8" s="2" t="s">
        <v>47</v>
      </c>
    </row>
    <row r="9" spans="1:27" ht="17.25" customHeight="1">
      <c r="A9" s="83" t="s">
        <v>6</v>
      </c>
      <c r="B9" s="75" t="s">
        <v>7</v>
      </c>
      <c r="C9" s="75"/>
      <c r="D9" s="71" t="s">
        <v>8</v>
      </c>
      <c r="E9" s="65"/>
      <c r="F9" s="65"/>
      <c r="G9" s="65"/>
      <c r="H9" s="65"/>
      <c r="I9" s="69"/>
      <c r="J9" s="79"/>
      <c r="K9" s="80"/>
      <c r="L9" s="80"/>
      <c r="M9" s="80"/>
      <c r="N9" s="80"/>
      <c r="O9" s="4" t="s">
        <v>43</v>
      </c>
      <c r="P9" s="81"/>
      <c r="Q9" s="81"/>
      <c r="R9" s="81"/>
      <c r="S9" s="81"/>
      <c r="T9" s="79"/>
      <c r="U9" s="4" t="s">
        <v>43</v>
      </c>
      <c r="V9" s="82">
        <f>SUM(J9,P9)</f>
        <v>0</v>
      </c>
      <c r="W9" s="82"/>
      <c r="X9" s="82"/>
      <c r="Y9" s="48"/>
      <c r="Z9" s="6" t="s">
        <v>48</v>
      </c>
      <c r="AA9" s="4"/>
    </row>
    <row r="10" spans="1:31" ht="17.25" customHeight="1">
      <c r="A10" s="83"/>
      <c r="B10" s="75"/>
      <c r="C10" s="75"/>
      <c r="D10" s="71" t="s">
        <v>9</v>
      </c>
      <c r="E10" s="65"/>
      <c r="F10" s="65"/>
      <c r="G10" s="65"/>
      <c r="H10" s="65"/>
      <c r="I10" s="69"/>
      <c r="J10" s="79">
        <v>10000</v>
      </c>
      <c r="K10" s="80"/>
      <c r="L10" s="80"/>
      <c r="M10" s="80"/>
      <c r="N10" s="80"/>
      <c r="O10" s="4" t="s">
        <v>43</v>
      </c>
      <c r="P10" s="81"/>
      <c r="Q10" s="81"/>
      <c r="R10" s="81"/>
      <c r="S10" s="81"/>
      <c r="T10" s="79"/>
      <c r="U10" s="4" t="s">
        <v>43</v>
      </c>
      <c r="V10" s="82">
        <f>SUM(J10,P10)</f>
        <v>10000</v>
      </c>
      <c r="W10" s="82"/>
      <c r="X10" s="82"/>
      <c r="Y10" s="48"/>
      <c r="Z10" s="6" t="s">
        <v>49</v>
      </c>
      <c r="AA10" s="4"/>
      <c r="AE10" s="2" t="s">
        <v>50</v>
      </c>
    </row>
    <row r="11" spans="1:32" ht="17.25" customHeight="1">
      <c r="A11" s="83"/>
      <c r="B11" s="75"/>
      <c r="C11" s="75"/>
      <c r="D11" s="71" t="s">
        <v>10</v>
      </c>
      <c r="E11" s="65"/>
      <c r="F11" s="65"/>
      <c r="G11" s="65"/>
      <c r="H11" s="65"/>
      <c r="I11" s="69"/>
      <c r="J11" s="79"/>
      <c r="K11" s="80"/>
      <c r="L11" s="80"/>
      <c r="M11" s="80"/>
      <c r="N11" s="80"/>
      <c r="O11" s="4" t="s">
        <v>43</v>
      </c>
      <c r="P11" s="81"/>
      <c r="Q11" s="81"/>
      <c r="R11" s="81"/>
      <c r="S11" s="81"/>
      <c r="T11" s="79"/>
      <c r="U11" s="4" t="s">
        <v>43</v>
      </c>
      <c r="V11" s="82">
        <f>SUM(J11,P11)</f>
        <v>0</v>
      </c>
      <c r="W11" s="82"/>
      <c r="X11" s="82"/>
      <c r="Y11" s="48"/>
      <c r="Z11" s="6" t="s">
        <v>51</v>
      </c>
      <c r="AA11" s="4"/>
      <c r="AF11" s="2" t="s">
        <v>52</v>
      </c>
    </row>
    <row r="12" spans="1:54" ht="17.25" customHeight="1">
      <c r="A12" s="83"/>
      <c r="B12" s="75"/>
      <c r="C12" s="75"/>
      <c r="D12" s="71" t="s">
        <v>11</v>
      </c>
      <c r="E12" s="65"/>
      <c r="F12" s="65"/>
      <c r="G12" s="65"/>
      <c r="H12" s="65"/>
      <c r="I12" s="69"/>
      <c r="J12" s="79"/>
      <c r="K12" s="80"/>
      <c r="L12" s="80"/>
      <c r="M12" s="80"/>
      <c r="N12" s="80"/>
      <c r="O12" s="4" t="s">
        <v>53</v>
      </c>
      <c r="P12" s="81"/>
      <c r="Q12" s="81"/>
      <c r="R12" s="81"/>
      <c r="S12" s="81"/>
      <c r="T12" s="79"/>
      <c r="U12" s="4" t="s">
        <v>53</v>
      </c>
      <c r="V12" s="82">
        <f>SUM(J12,P12)</f>
        <v>0</v>
      </c>
      <c r="W12" s="82"/>
      <c r="X12" s="82"/>
      <c r="Y12" s="48"/>
      <c r="Z12" s="6" t="s">
        <v>54</v>
      </c>
      <c r="AA12" s="4"/>
      <c r="AF12" s="2" t="s">
        <v>55</v>
      </c>
      <c r="AP12" s="2" t="s">
        <v>56</v>
      </c>
      <c r="AQ12" s="5" t="s">
        <v>57</v>
      </c>
      <c r="AR12" s="6"/>
      <c r="AS12" s="6"/>
      <c r="AT12" s="6"/>
      <c r="AU12" s="6"/>
      <c r="AV12" s="12"/>
      <c r="AW12" s="12"/>
      <c r="AX12" s="49">
        <f>IF(AN5&gt;3000,ROUND((V9+V11+V12+T27)/5000,2),0)</f>
        <v>2</v>
      </c>
      <c r="AY12" s="49"/>
      <c r="AZ12" s="49"/>
      <c r="BA12" s="6" t="s">
        <v>58</v>
      </c>
      <c r="BB12" s="4"/>
    </row>
    <row r="13" spans="1:27" ht="17.25" customHeight="1">
      <c r="A13" s="83"/>
      <c r="B13" s="71" t="s">
        <v>12</v>
      </c>
      <c r="C13" s="65"/>
      <c r="D13" s="65"/>
      <c r="E13" s="65"/>
      <c r="F13" s="65"/>
      <c r="G13" s="65"/>
      <c r="H13" s="65"/>
      <c r="I13" s="69"/>
      <c r="J13" s="79">
        <v>50000</v>
      </c>
      <c r="K13" s="80"/>
      <c r="L13" s="80"/>
      <c r="M13" s="80"/>
      <c r="N13" s="80"/>
      <c r="O13" s="4" t="s">
        <v>53</v>
      </c>
      <c r="P13" s="81"/>
      <c r="Q13" s="81"/>
      <c r="R13" s="81"/>
      <c r="S13" s="81"/>
      <c r="T13" s="79"/>
      <c r="U13" s="4" t="s">
        <v>53</v>
      </c>
      <c r="V13" s="82">
        <f>SUM(J13,P13)</f>
        <v>50000</v>
      </c>
      <c r="W13" s="82"/>
      <c r="X13" s="82"/>
      <c r="Y13" s="48"/>
      <c r="Z13" s="6" t="s">
        <v>59</v>
      </c>
      <c r="AA13" s="4"/>
    </row>
    <row r="14" spans="1:31" ht="17.25" customHeight="1">
      <c r="A14" s="83"/>
      <c r="B14" s="71" t="s">
        <v>13</v>
      </c>
      <c r="C14" s="65"/>
      <c r="D14" s="65"/>
      <c r="E14" s="65"/>
      <c r="F14" s="65"/>
      <c r="G14" s="65"/>
      <c r="H14" s="65"/>
      <c r="I14" s="69"/>
      <c r="J14" s="79">
        <v>1000</v>
      </c>
      <c r="K14" s="80"/>
      <c r="L14" s="80"/>
      <c r="M14" s="80"/>
      <c r="N14" s="80"/>
      <c r="O14" s="6" t="s">
        <v>53</v>
      </c>
      <c r="P14" s="65" t="s">
        <v>14</v>
      </c>
      <c r="Q14" s="65"/>
      <c r="R14" s="65"/>
      <c r="S14" s="65"/>
      <c r="T14" s="65"/>
      <c r="U14" s="65"/>
      <c r="V14" s="65"/>
      <c r="W14" s="65"/>
      <c r="X14" s="65"/>
      <c r="Y14" s="65"/>
      <c r="Z14" s="65"/>
      <c r="AA14" s="69"/>
      <c r="AE14" s="2" t="s">
        <v>60</v>
      </c>
    </row>
    <row r="15" spans="1:51" ht="17.25" customHeight="1">
      <c r="A15" s="83"/>
      <c r="B15" s="71" t="s">
        <v>5</v>
      </c>
      <c r="C15" s="65"/>
      <c r="D15" s="65"/>
      <c r="E15" s="65"/>
      <c r="F15" s="65"/>
      <c r="G15" s="65"/>
      <c r="H15" s="65"/>
      <c r="I15" s="69"/>
      <c r="J15" s="48">
        <f>SUM(V9:Y13,J14)</f>
        <v>61000</v>
      </c>
      <c r="K15" s="49"/>
      <c r="L15" s="49"/>
      <c r="M15" s="49"/>
      <c r="N15" s="49"/>
      <c r="O15" s="6" t="s">
        <v>53</v>
      </c>
      <c r="P15" s="65" t="s">
        <v>15</v>
      </c>
      <c r="Q15" s="65"/>
      <c r="R15" s="65"/>
      <c r="S15" s="65"/>
      <c r="T15" s="65"/>
      <c r="U15" s="65"/>
      <c r="V15" s="65"/>
      <c r="W15" s="65"/>
      <c r="X15" s="65"/>
      <c r="Y15" s="65"/>
      <c r="Z15" s="65"/>
      <c r="AA15" s="69"/>
      <c r="AF15" s="62" t="s">
        <v>61</v>
      </c>
      <c r="AG15" s="62"/>
      <c r="AH15" s="62"/>
      <c r="AI15" s="62"/>
      <c r="AJ15" s="62"/>
      <c r="AK15" s="62"/>
      <c r="AL15" s="62"/>
      <c r="AM15" s="62"/>
      <c r="AN15" s="62"/>
      <c r="AO15" s="53" t="s">
        <v>62</v>
      </c>
      <c r="AP15" s="57">
        <f>IF(AN5&gt;3000,J15,"")</f>
        <v>61000</v>
      </c>
      <c r="AQ15" s="57"/>
      <c r="AR15" s="57"/>
      <c r="AS15" s="57"/>
      <c r="AT15" s="59" t="s">
        <v>53</v>
      </c>
      <c r="AU15" s="66" t="str">
        <f>IF(AP15&lt;AW15,"","○")</f>
        <v>○</v>
      </c>
      <c r="AV15" s="67"/>
      <c r="AW15" s="68">
        <v>6000</v>
      </c>
      <c r="AX15" s="68"/>
      <c r="AY15" s="62" t="s">
        <v>53</v>
      </c>
    </row>
    <row r="16" spans="27:51" ht="17.25" customHeight="1">
      <c r="AA16" s="3" t="s">
        <v>16</v>
      </c>
      <c r="AF16" s="62"/>
      <c r="AG16" s="62"/>
      <c r="AH16" s="62"/>
      <c r="AI16" s="62"/>
      <c r="AJ16" s="62"/>
      <c r="AK16" s="62"/>
      <c r="AL16" s="62"/>
      <c r="AM16" s="62"/>
      <c r="AN16" s="62"/>
      <c r="AO16" s="55"/>
      <c r="AP16" s="58"/>
      <c r="AQ16" s="58"/>
      <c r="AR16" s="58"/>
      <c r="AS16" s="58"/>
      <c r="AT16" s="60"/>
      <c r="AU16" s="66">
        <f>IF(AP15&gt;AW15,"","○")</f>
      </c>
      <c r="AV16" s="67"/>
      <c r="AW16" s="68"/>
      <c r="AX16" s="68"/>
      <c r="AY16" s="62"/>
    </row>
    <row r="17" spans="32:45" ht="17.25" customHeight="1">
      <c r="AF17" s="2" t="s">
        <v>63</v>
      </c>
      <c r="AO17" s="11" t="str">
        <f>IF(AP15&gt;AW15,"□","☑")</f>
        <v>□</v>
      </c>
      <c r="AP17" s="2" t="s">
        <v>64</v>
      </c>
      <c r="AR17" s="11" t="str">
        <f>IF(AP15&lt;AW15,"□","☑")</f>
        <v>☑</v>
      </c>
      <c r="AS17" s="2" t="s">
        <v>65</v>
      </c>
    </row>
    <row r="18" spans="1:53" ht="17.25" customHeight="1">
      <c r="A18" s="2" t="s">
        <v>17</v>
      </c>
      <c r="AF18" s="62" t="s">
        <v>66</v>
      </c>
      <c r="AG18" s="62"/>
      <c r="AH18" s="62"/>
      <c r="AI18" s="62" t="s">
        <v>67</v>
      </c>
      <c r="AJ18" s="63" t="s">
        <v>68</v>
      </c>
      <c r="AK18" s="63"/>
      <c r="AL18" s="63"/>
      <c r="AM18" s="63"/>
      <c r="AN18" s="63"/>
      <c r="AO18" s="64" t="s">
        <v>56</v>
      </c>
      <c r="AP18" s="53" t="s">
        <v>69</v>
      </c>
      <c r="AQ18" s="54"/>
      <c r="AR18" s="54"/>
      <c r="AS18" s="54"/>
      <c r="AT18" s="54"/>
      <c r="AU18" s="54"/>
      <c r="AV18" s="54"/>
      <c r="AW18" s="57">
        <f>IF(6000&gt;AN5,ROUND(1-(AW15-AP15)/(AP15),2),0)</f>
        <v>0</v>
      </c>
      <c r="AX18" s="57"/>
      <c r="AY18" s="57"/>
      <c r="AZ18" s="54" t="s">
        <v>70</v>
      </c>
      <c r="BA18" s="59"/>
    </row>
    <row r="19" spans="1:53" ht="17.25" customHeight="1">
      <c r="A19" s="2" t="s">
        <v>71</v>
      </c>
      <c r="I19" s="76">
        <f>SUM(V9:Y12)</f>
        <v>10000</v>
      </c>
      <c r="J19" s="77"/>
      <c r="K19" s="77"/>
      <c r="L19" s="77"/>
      <c r="M19" s="6" t="s">
        <v>72</v>
      </c>
      <c r="N19" s="4"/>
      <c r="AB19" s="7"/>
      <c r="AC19" s="7"/>
      <c r="AD19" s="7"/>
      <c r="AF19" s="62"/>
      <c r="AG19" s="62"/>
      <c r="AH19" s="62"/>
      <c r="AI19" s="62"/>
      <c r="AJ19" s="78" t="s">
        <v>73</v>
      </c>
      <c r="AK19" s="78"/>
      <c r="AL19" s="78"/>
      <c r="AM19" s="78"/>
      <c r="AN19" s="78"/>
      <c r="AO19" s="64"/>
      <c r="AP19" s="55"/>
      <c r="AQ19" s="56"/>
      <c r="AR19" s="56"/>
      <c r="AS19" s="56"/>
      <c r="AT19" s="56"/>
      <c r="AU19" s="56"/>
      <c r="AV19" s="56"/>
      <c r="AW19" s="58"/>
      <c r="AX19" s="58"/>
      <c r="AY19" s="58"/>
      <c r="AZ19" s="56"/>
      <c r="BA19" s="60"/>
    </row>
    <row r="20" spans="1:44" ht="17.25" customHeight="1">
      <c r="A20" s="2" t="s">
        <v>99</v>
      </c>
      <c r="AO20" s="10"/>
      <c r="AR20" s="10"/>
    </row>
    <row r="21" spans="31:44" ht="17.25" customHeight="1">
      <c r="AE21" s="2" t="s">
        <v>25</v>
      </c>
      <c r="AO21" s="10"/>
      <c r="AR21" s="10"/>
    </row>
    <row r="22" spans="1:53" ht="17.25" customHeight="1">
      <c r="A22" s="2" t="s">
        <v>18</v>
      </c>
      <c r="AF22" s="2" t="s">
        <v>26</v>
      </c>
      <c r="AO22" s="3" t="s">
        <v>56</v>
      </c>
      <c r="AP22" s="48">
        <f>IF(AP15&gt;AW15,0,ROUND(AX12*AW18,2))</f>
        <v>0</v>
      </c>
      <c r="AQ22" s="49"/>
      <c r="AR22" s="49"/>
      <c r="AS22" s="50"/>
      <c r="AT22" s="2" t="s">
        <v>34</v>
      </c>
      <c r="AW22" s="51">
        <f>ROUNDUP(AP22,0)</f>
        <v>0</v>
      </c>
      <c r="AX22" s="52"/>
      <c r="AY22" s="52"/>
      <c r="AZ22" s="52"/>
      <c r="BA22" s="4" t="s">
        <v>35</v>
      </c>
    </row>
    <row r="23" spans="1:53" ht="17.25" customHeight="1">
      <c r="A23" s="75" t="s">
        <v>19</v>
      </c>
      <c r="B23" s="75"/>
      <c r="C23" s="70" t="s">
        <v>28</v>
      </c>
      <c r="D23" s="70"/>
      <c r="E23" s="70"/>
      <c r="F23" s="70"/>
      <c r="G23" s="70"/>
      <c r="H23" s="70"/>
      <c r="I23" s="70"/>
      <c r="J23" s="70"/>
      <c r="K23" s="70"/>
      <c r="L23" s="72">
        <f>IF(ISNUMBER(J10),IF(10000&lt;J10,10000,J10),0)</f>
        <v>10000</v>
      </c>
      <c r="M23" s="73"/>
      <c r="N23" s="73"/>
      <c r="O23" s="73"/>
      <c r="P23" s="73"/>
      <c r="Q23" s="74">
        <v>1</v>
      </c>
      <c r="R23" s="74"/>
      <c r="S23" s="74"/>
      <c r="T23" s="49">
        <f>L23*Q23</f>
        <v>10000</v>
      </c>
      <c r="U23" s="49"/>
      <c r="V23" s="49"/>
      <c r="W23" s="49"/>
      <c r="X23" s="49"/>
      <c r="Y23" s="65" t="s">
        <v>74</v>
      </c>
      <c r="Z23" s="69"/>
      <c r="AF23" s="2" t="s">
        <v>27</v>
      </c>
      <c r="AO23" s="3" t="s">
        <v>75</v>
      </c>
      <c r="AP23" s="48">
        <f>IF(AP15&lt;AW15,0,AX12)</f>
        <v>2</v>
      </c>
      <c r="AQ23" s="49"/>
      <c r="AR23" s="49"/>
      <c r="AS23" s="50"/>
      <c r="AT23" s="2" t="s">
        <v>34</v>
      </c>
      <c r="AW23" s="51">
        <f>ROUNDUP(AP23,0)</f>
        <v>2</v>
      </c>
      <c r="AX23" s="52"/>
      <c r="AY23" s="52"/>
      <c r="AZ23" s="52"/>
      <c r="BA23" s="4" t="s">
        <v>35</v>
      </c>
    </row>
    <row r="24" spans="1:26" ht="17.25" customHeight="1">
      <c r="A24" s="75"/>
      <c r="B24" s="75"/>
      <c r="C24" s="70" t="s">
        <v>29</v>
      </c>
      <c r="D24" s="70"/>
      <c r="E24" s="70"/>
      <c r="F24" s="70"/>
      <c r="G24" s="70"/>
      <c r="H24" s="70"/>
      <c r="I24" s="70"/>
      <c r="J24" s="70"/>
      <c r="K24" s="70"/>
      <c r="L24" s="72">
        <f>IF(10000&lt;J10,IF(50000&lt;J10,40000,J10-10000),0)</f>
        <v>0</v>
      </c>
      <c r="M24" s="73"/>
      <c r="N24" s="73"/>
      <c r="O24" s="73"/>
      <c r="P24" s="73"/>
      <c r="Q24" s="74">
        <v>0.7</v>
      </c>
      <c r="R24" s="74"/>
      <c r="S24" s="74"/>
      <c r="T24" s="49">
        <f>L24*Q24</f>
        <v>0</v>
      </c>
      <c r="U24" s="49"/>
      <c r="V24" s="49"/>
      <c r="W24" s="49"/>
      <c r="X24" s="49"/>
      <c r="Y24" s="65" t="s">
        <v>74</v>
      </c>
      <c r="Z24" s="69"/>
    </row>
    <row r="25" spans="1:31" ht="17.25" customHeight="1">
      <c r="A25" s="75"/>
      <c r="B25" s="75"/>
      <c r="C25" s="70" t="s">
        <v>30</v>
      </c>
      <c r="D25" s="70"/>
      <c r="E25" s="70"/>
      <c r="F25" s="70"/>
      <c r="G25" s="70"/>
      <c r="H25" s="70"/>
      <c r="I25" s="70"/>
      <c r="J25" s="70"/>
      <c r="K25" s="70"/>
      <c r="L25" s="72">
        <f>IF(50000&lt;J10,IF(100000&lt;J10,500000,J10-50000),0)</f>
        <v>0</v>
      </c>
      <c r="M25" s="73"/>
      <c r="N25" s="73"/>
      <c r="O25" s="73"/>
      <c r="P25" s="73"/>
      <c r="Q25" s="74">
        <v>0.6</v>
      </c>
      <c r="R25" s="74"/>
      <c r="S25" s="74"/>
      <c r="T25" s="49">
        <f>L25*Q25</f>
        <v>0</v>
      </c>
      <c r="U25" s="49"/>
      <c r="V25" s="49"/>
      <c r="W25" s="49"/>
      <c r="X25" s="49"/>
      <c r="Y25" s="65" t="s">
        <v>74</v>
      </c>
      <c r="Z25" s="69"/>
      <c r="AE25" s="1" t="s">
        <v>37</v>
      </c>
    </row>
    <row r="26" spans="1:32" ht="17.25" customHeight="1">
      <c r="A26" s="75"/>
      <c r="B26" s="75"/>
      <c r="C26" s="70" t="s">
        <v>31</v>
      </c>
      <c r="D26" s="70"/>
      <c r="E26" s="70"/>
      <c r="F26" s="70"/>
      <c r="G26" s="70"/>
      <c r="H26" s="70"/>
      <c r="I26" s="70"/>
      <c r="J26" s="70"/>
      <c r="K26" s="70"/>
      <c r="L26" s="72">
        <f>IF(100000&lt;J10,J10-100000,0)</f>
        <v>0</v>
      </c>
      <c r="M26" s="73"/>
      <c r="N26" s="73"/>
      <c r="O26" s="73"/>
      <c r="P26" s="73"/>
      <c r="Q26" s="74">
        <v>0.5</v>
      </c>
      <c r="R26" s="74"/>
      <c r="S26" s="74"/>
      <c r="T26" s="49">
        <f>L26*Q26</f>
        <v>0</v>
      </c>
      <c r="U26" s="49"/>
      <c r="V26" s="49"/>
      <c r="W26" s="49"/>
      <c r="X26" s="49"/>
      <c r="Y26" s="65" t="s">
        <v>74</v>
      </c>
      <c r="Z26" s="69"/>
      <c r="AF26" s="1" t="s">
        <v>76</v>
      </c>
    </row>
    <row r="27" spans="1:32" ht="17.25" customHeight="1">
      <c r="A27" s="75"/>
      <c r="B27" s="75"/>
      <c r="C27" s="70" t="s">
        <v>5</v>
      </c>
      <c r="D27" s="70"/>
      <c r="E27" s="70"/>
      <c r="F27" s="70"/>
      <c r="G27" s="70"/>
      <c r="H27" s="70"/>
      <c r="I27" s="70"/>
      <c r="J27" s="70"/>
      <c r="K27" s="70"/>
      <c r="L27" s="71"/>
      <c r="M27" s="65"/>
      <c r="N27" s="65"/>
      <c r="O27" s="65"/>
      <c r="P27" s="65"/>
      <c r="Q27" s="65"/>
      <c r="R27" s="65"/>
      <c r="S27" s="65"/>
      <c r="T27" s="49">
        <f>SUM(T23:X26)</f>
        <v>10000</v>
      </c>
      <c r="U27" s="49"/>
      <c r="V27" s="49"/>
      <c r="W27" s="49"/>
      <c r="X27" s="49"/>
      <c r="Y27" s="65" t="s">
        <v>77</v>
      </c>
      <c r="Z27" s="69"/>
      <c r="AF27" s="2" t="s">
        <v>78</v>
      </c>
    </row>
    <row r="29" ht="17.25" customHeight="1">
      <c r="A29" s="2" t="s">
        <v>20</v>
      </c>
    </row>
    <row r="30" ht="17.25" customHeight="1">
      <c r="A30" s="2" t="s">
        <v>79</v>
      </c>
    </row>
    <row r="31" spans="2:26" ht="17.25" customHeight="1">
      <c r="B31" s="2" t="s">
        <v>80</v>
      </c>
      <c r="H31" s="61">
        <v>150</v>
      </c>
      <c r="I31" s="61"/>
      <c r="J31" s="2" t="s">
        <v>81</v>
      </c>
      <c r="L31" s="3" t="s">
        <v>75</v>
      </c>
      <c r="M31" s="5" t="s">
        <v>82</v>
      </c>
      <c r="N31" s="6"/>
      <c r="O31" s="6"/>
      <c r="P31" s="6"/>
      <c r="Q31" s="6"/>
      <c r="R31" s="6"/>
      <c r="S31" s="6"/>
      <c r="T31" s="49">
        <f>ROUND(SUM(V9,V11,V12,T27)/H31,2)</f>
        <v>66.67</v>
      </c>
      <c r="U31" s="65"/>
      <c r="V31" s="65"/>
      <c r="W31" s="65"/>
      <c r="X31" s="65"/>
      <c r="Y31" s="6" t="s">
        <v>83</v>
      </c>
      <c r="Z31" s="4"/>
    </row>
    <row r="32" spans="1:27" ht="17.2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row>
    <row r="33" spans="1:27" ht="17.25" customHeight="1">
      <c r="A33" s="2" t="s">
        <v>21</v>
      </c>
      <c r="AA33" s="7"/>
    </row>
    <row r="34" spans="2:27" ht="17.25" customHeight="1">
      <c r="B34" s="62" t="s">
        <v>84</v>
      </c>
      <c r="C34" s="62"/>
      <c r="D34" s="62"/>
      <c r="E34" s="62"/>
      <c r="F34" s="62"/>
      <c r="G34" s="62"/>
      <c r="H34" s="62"/>
      <c r="I34" s="62"/>
      <c r="J34" s="62"/>
      <c r="K34" s="53" t="s">
        <v>85</v>
      </c>
      <c r="L34" s="57">
        <f>J15</f>
        <v>61000</v>
      </c>
      <c r="M34" s="57"/>
      <c r="N34" s="57"/>
      <c r="O34" s="57"/>
      <c r="P34" s="59" t="s">
        <v>74</v>
      </c>
      <c r="Q34" s="66" t="str">
        <f>IF(L34&lt;S34,"","○")</f>
        <v>○</v>
      </c>
      <c r="R34" s="67"/>
      <c r="S34" s="68">
        <v>6000</v>
      </c>
      <c r="T34" s="68"/>
      <c r="U34" s="62" t="s">
        <v>74</v>
      </c>
      <c r="AA34" s="7"/>
    </row>
    <row r="35" spans="2:27" ht="17.25" customHeight="1">
      <c r="B35" s="62"/>
      <c r="C35" s="62"/>
      <c r="D35" s="62"/>
      <c r="E35" s="62"/>
      <c r="F35" s="62"/>
      <c r="G35" s="62"/>
      <c r="H35" s="62"/>
      <c r="I35" s="62"/>
      <c r="J35" s="62"/>
      <c r="K35" s="55"/>
      <c r="L35" s="58"/>
      <c r="M35" s="58"/>
      <c r="N35" s="58"/>
      <c r="O35" s="58"/>
      <c r="P35" s="60"/>
      <c r="Q35" s="66">
        <f>IF(L34&gt;S34,"","○")</f>
      </c>
      <c r="R35" s="67"/>
      <c r="S35" s="68"/>
      <c r="T35" s="68"/>
      <c r="U35" s="62"/>
      <c r="AA35" s="7"/>
    </row>
    <row r="36" spans="2:27" ht="17.25" customHeight="1">
      <c r="B36" s="2" t="s">
        <v>86</v>
      </c>
      <c r="K36" s="11" t="str">
        <f>IF(L34&gt;S34,"□","☑")</f>
        <v>□</v>
      </c>
      <c r="L36" s="2" t="s">
        <v>87</v>
      </c>
      <c r="N36" s="11" t="str">
        <f>IF(L34&lt;S34,"□","☑")</f>
        <v>☑</v>
      </c>
      <c r="O36" s="2" t="s">
        <v>88</v>
      </c>
      <c r="AA36" s="7"/>
    </row>
    <row r="37" spans="2:25" ht="17.25" customHeight="1">
      <c r="B37" s="62" t="s">
        <v>89</v>
      </c>
      <c r="C37" s="62"/>
      <c r="D37" s="62"/>
      <c r="E37" s="62" t="s">
        <v>90</v>
      </c>
      <c r="F37" s="63" t="s">
        <v>91</v>
      </c>
      <c r="G37" s="63"/>
      <c r="H37" s="63"/>
      <c r="I37" s="63"/>
      <c r="J37" s="63"/>
      <c r="K37" s="63"/>
      <c r="L37" s="63"/>
      <c r="M37" s="64" t="s">
        <v>75</v>
      </c>
      <c r="N37" s="53" t="s">
        <v>82</v>
      </c>
      <c r="O37" s="54"/>
      <c r="P37" s="54"/>
      <c r="Q37" s="54"/>
      <c r="R37" s="54"/>
      <c r="S37" s="54"/>
      <c r="T37" s="54"/>
      <c r="U37" s="57">
        <f>IF(L34&lt;S34,ROUND(1-((6000-J15)/(2*J15)),2),0)</f>
        <v>0</v>
      </c>
      <c r="V37" s="57"/>
      <c r="W37" s="57"/>
      <c r="X37" s="54" t="s">
        <v>92</v>
      </c>
      <c r="Y37" s="59"/>
    </row>
    <row r="38" spans="2:25" ht="17.25" customHeight="1">
      <c r="B38" s="62"/>
      <c r="C38" s="62"/>
      <c r="D38" s="62"/>
      <c r="E38" s="62"/>
      <c r="F38" s="61" t="s">
        <v>93</v>
      </c>
      <c r="G38" s="61"/>
      <c r="H38" s="61"/>
      <c r="I38" s="61"/>
      <c r="J38" s="61"/>
      <c r="K38" s="61"/>
      <c r="L38" s="61"/>
      <c r="M38" s="64"/>
      <c r="N38" s="55"/>
      <c r="O38" s="56"/>
      <c r="P38" s="56"/>
      <c r="Q38" s="56"/>
      <c r="R38" s="56"/>
      <c r="S38" s="56"/>
      <c r="T38" s="56"/>
      <c r="U38" s="58"/>
      <c r="V38" s="58"/>
      <c r="W38" s="58"/>
      <c r="X38" s="56"/>
      <c r="Y38" s="60"/>
    </row>
    <row r="40" spans="1:26" ht="17.25" customHeight="1">
      <c r="A40" s="2" t="s">
        <v>22</v>
      </c>
      <c r="Y40" s="7"/>
      <c r="Z40" s="7"/>
    </row>
    <row r="41" spans="2:26" ht="17.25" customHeight="1">
      <c r="B41" s="2" t="s">
        <v>94</v>
      </c>
      <c r="L41" s="3" t="s">
        <v>75</v>
      </c>
      <c r="M41" s="48">
        <f>IF(L34&gt;S34,0,ROUND(T31*U37,2))</f>
        <v>0</v>
      </c>
      <c r="N41" s="49"/>
      <c r="O41" s="49"/>
      <c r="P41" s="50"/>
      <c r="Q41" s="2" t="s">
        <v>34</v>
      </c>
      <c r="T41" s="51">
        <f>ROUNDUP(M41,0)</f>
        <v>0</v>
      </c>
      <c r="U41" s="52"/>
      <c r="V41" s="52"/>
      <c r="W41" s="52"/>
      <c r="X41" s="4" t="s">
        <v>35</v>
      </c>
      <c r="Y41" s="7"/>
      <c r="Z41" s="7"/>
    </row>
    <row r="42" spans="2:26" ht="17.25" customHeight="1">
      <c r="B42" s="2" t="s">
        <v>95</v>
      </c>
      <c r="L42" s="3" t="s">
        <v>75</v>
      </c>
      <c r="M42" s="48">
        <f>IF(L34&lt;S34,0,T31)</f>
        <v>66.67</v>
      </c>
      <c r="N42" s="49"/>
      <c r="O42" s="49"/>
      <c r="P42" s="50"/>
      <c r="Q42" s="2" t="s">
        <v>34</v>
      </c>
      <c r="T42" s="51">
        <f>ROUNDUP(M42,0)</f>
        <v>67</v>
      </c>
      <c r="U42" s="52"/>
      <c r="V42" s="52"/>
      <c r="W42" s="52"/>
      <c r="X42" s="4" t="s">
        <v>35</v>
      </c>
      <c r="Y42" s="7"/>
      <c r="Z42" s="7"/>
    </row>
    <row r="43" spans="1:26" ht="17.2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5" spans="4:17" ht="17.25" customHeight="1">
      <c r="D45" s="8"/>
      <c r="E45" s="41" t="s">
        <v>96</v>
      </c>
      <c r="F45" s="9"/>
      <c r="G45" s="13"/>
      <c r="H45" s="44">
        <v>6000</v>
      </c>
      <c r="I45" s="44"/>
      <c r="J45" s="44" t="s">
        <v>97</v>
      </c>
      <c r="K45" s="44"/>
      <c r="L45" s="45">
        <f>J15</f>
        <v>61000</v>
      </c>
      <c r="M45" s="45"/>
      <c r="N45" s="45"/>
      <c r="O45" s="9"/>
      <c r="P45" s="9"/>
      <c r="Q45" s="8"/>
    </row>
    <row r="46" spans="4:17" ht="17.25" customHeight="1">
      <c r="D46" s="8"/>
      <c r="E46" s="41"/>
      <c r="F46" s="8"/>
      <c r="G46" s="8"/>
      <c r="H46" s="46">
        <v>2</v>
      </c>
      <c r="I46" s="46"/>
      <c r="J46" s="46" t="s">
        <v>98</v>
      </c>
      <c r="K46" s="46"/>
      <c r="L46" s="47">
        <f>J15</f>
        <v>61000</v>
      </c>
      <c r="M46" s="47"/>
      <c r="N46" s="47"/>
      <c r="O46" s="14"/>
      <c r="P46" s="14"/>
      <c r="Q46" s="8"/>
    </row>
    <row r="47" spans="4:17" ht="17.25" customHeight="1">
      <c r="D47" s="41" t="s">
        <v>75</v>
      </c>
      <c r="E47" s="41" t="s">
        <v>96</v>
      </c>
      <c r="F47" s="42">
        <f>H45-L45</f>
        <v>-55000</v>
      </c>
      <c r="G47" s="42"/>
      <c r="H47" s="42"/>
      <c r="I47" s="42"/>
      <c r="J47" s="42"/>
      <c r="K47" s="42"/>
      <c r="L47" s="42"/>
      <c r="M47" s="42"/>
      <c r="N47" s="42"/>
      <c r="O47" s="42"/>
      <c r="P47" s="42"/>
      <c r="Q47" s="8"/>
    </row>
    <row r="48" spans="4:17" ht="17.25" customHeight="1">
      <c r="D48" s="41"/>
      <c r="E48" s="41"/>
      <c r="F48" s="43">
        <f>2*L46</f>
        <v>122000</v>
      </c>
      <c r="G48" s="43"/>
      <c r="H48" s="43"/>
      <c r="I48" s="43"/>
      <c r="J48" s="43"/>
      <c r="K48" s="43"/>
      <c r="L48" s="43"/>
      <c r="M48" s="43"/>
      <c r="N48" s="43"/>
      <c r="O48" s="43"/>
      <c r="P48" s="43"/>
      <c r="Q48" s="8"/>
    </row>
  </sheetData>
  <sheetProtection/>
  <mergeCells count="118">
    <mergeCell ref="A7:I8"/>
    <mergeCell ref="J7:O8"/>
    <mergeCell ref="A5:C5"/>
    <mergeCell ref="D5:S5"/>
    <mergeCell ref="AN5:AR5"/>
    <mergeCell ref="AS5:AT5"/>
    <mergeCell ref="AN6:AR6"/>
    <mergeCell ref="AS6:AT6"/>
    <mergeCell ref="P7:U8"/>
    <mergeCell ref="V7:AA8"/>
    <mergeCell ref="A9:A15"/>
    <mergeCell ref="B9:C12"/>
    <mergeCell ref="D9:I9"/>
    <mergeCell ref="J9:N9"/>
    <mergeCell ref="P9:T9"/>
    <mergeCell ref="V9:Y9"/>
    <mergeCell ref="D10:I10"/>
    <mergeCell ref="J10:N10"/>
    <mergeCell ref="P10:T10"/>
    <mergeCell ref="V10:Y10"/>
    <mergeCell ref="D12:I12"/>
    <mergeCell ref="J12:N12"/>
    <mergeCell ref="P12:T12"/>
    <mergeCell ref="V12:Y12"/>
    <mergeCell ref="D11:I11"/>
    <mergeCell ref="J11:N11"/>
    <mergeCell ref="P11:T11"/>
    <mergeCell ref="V11:Y11"/>
    <mergeCell ref="P14:AA14"/>
    <mergeCell ref="B15:I15"/>
    <mergeCell ref="J15:N15"/>
    <mergeCell ref="P15:AA15"/>
    <mergeCell ref="B14:I14"/>
    <mergeCell ref="J14:N14"/>
    <mergeCell ref="AX12:AZ12"/>
    <mergeCell ref="B13:I13"/>
    <mergeCell ref="J13:N13"/>
    <mergeCell ref="P13:T13"/>
    <mergeCell ref="V13:Y13"/>
    <mergeCell ref="AU15:AV15"/>
    <mergeCell ref="AW15:AX16"/>
    <mergeCell ref="AY15:AY16"/>
    <mergeCell ref="AU16:AV16"/>
    <mergeCell ref="AF15:AN16"/>
    <mergeCell ref="AO15:AO16"/>
    <mergeCell ref="AP15:AS16"/>
    <mergeCell ref="AT15:AT16"/>
    <mergeCell ref="AP18:AV19"/>
    <mergeCell ref="AW18:AY19"/>
    <mergeCell ref="AZ18:BA19"/>
    <mergeCell ref="I19:L19"/>
    <mergeCell ref="AJ19:AN19"/>
    <mergeCell ref="AF18:AH19"/>
    <mergeCell ref="AI18:AI19"/>
    <mergeCell ref="AJ18:AN18"/>
    <mergeCell ref="AO18:AO19"/>
    <mergeCell ref="AP22:AS22"/>
    <mergeCell ref="AW22:AZ22"/>
    <mergeCell ref="A23:B27"/>
    <mergeCell ref="C23:K23"/>
    <mergeCell ref="L23:P23"/>
    <mergeCell ref="Q23:S23"/>
    <mergeCell ref="T23:X23"/>
    <mergeCell ref="Y23:Z23"/>
    <mergeCell ref="AP23:AS23"/>
    <mergeCell ref="AW23:AZ23"/>
    <mergeCell ref="Y24:Z24"/>
    <mergeCell ref="C25:K25"/>
    <mergeCell ref="L25:P25"/>
    <mergeCell ref="Q25:S25"/>
    <mergeCell ref="T25:X25"/>
    <mergeCell ref="Y25:Z25"/>
    <mergeCell ref="C24:K24"/>
    <mergeCell ref="L24:P24"/>
    <mergeCell ref="Q24:S24"/>
    <mergeCell ref="T24:X24"/>
    <mergeCell ref="Y26:Z26"/>
    <mergeCell ref="C27:K27"/>
    <mergeCell ref="L27:S27"/>
    <mergeCell ref="T27:X27"/>
    <mergeCell ref="Y27:Z27"/>
    <mergeCell ref="C26:K26"/>
    <mergeCell ref="L26:P26"/>
    <mergeCell ref="Q26:S26"/>
    <mergeCell ref="T26:X26"/>
    <mergeCell ref="H31:I31"/>
    <mergeCell ref="T31:X31"/>
    <mergeCell ref="B34:J35"/>
    <mergeCell ref="K34:K35"/>
    <mergeCell ref="L34:O35"/>
    <mergeCell ref="P34:P35"/>
    <mergeCell ref="Q34:R34"/>
    <mergeCell ref="S34:T35"/>
    <mergeCell ref="U34:U35"/>
    <mergeCell ref="Q35:R35"/>
    <mergeCell ref="X37:Y38"/>
    <mergeCell ref="F38:L38"/>
    <mergeCell ref="B37:D38"/>
    <mergeCell ref="E37:E38"/>
    <mergeCell ref="F37:L37"/>
    <mergeCell ref="M37:M38"/>
    <mergeCell ref="L46:N46"/>
    <mergeCell ref="M41:P41"/>
    <mergeCell ref="T41:W41"/>
    <mergeCell ref="M42:P42"/>
    <mergeCell ref="T42:W42"/>
    <mergeCell ref="N37:T38"/>
    <mergeCell ref="U37:W38"/>
    <mergeCell ref="D47:D48"/>
    <mergeCell ref="E47:E48"/>
    <mergeCell ref="F47:P47"/>
    <mergeCell ref="F48:P48"/>
    <mergeCell ref="E45:E46"/>
    <mergeCell ref="H45:I45"/>
    <mergeCell ref="J45:K45"/>
    <mergeCell ref="L45:N45"/>
    <mergeCell ref="H46:I46"/>
    <mergeCell ref="J46:K46"/>
  </mergeCells>
  <printOptions/>
  <pageMargins left="0.7874015748031497" right="0.7874015748031497" top="0.5905511811023623" bottom="0.5905511811023623" header="0.5118110236220472" footer="0.5118110236220472"/>
  <pageSetup fitToHeight="1" fitToWidth="1" horizontalDpi="600" verticalDpi="600" orientation="landscape" paperSize="8"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Q56"/>
  <sheetViews>
    <sheetView tabSelected="1" view="pageBreakPreview" zoomScaleSheetLayoutView="100" zoomScalePageLayoutView="0" workbookViewId="0" topLeftCell="A1">
      <selection activeCell="AA5" sqref="AA5"/>
    </sheetView>
  </sheetViews>
  <sheetFormatPr defaultColWidth="2.69921875" defaultRowHeight="17.25" customHeight="1"/>
  <cols>
    <col min="1" max="29" width="2.69921875" style="2" customWidth="1"/>
    <col min="30" max="32" width="2.59765625" style="2" customWidth="1"/>
    <col min="33" max="34" width="3" style="2" customWidth="1"/>
    <col min="35" max="37" width="2.59765625" style="2" customWidth="1"/>
    <col min="38" max="39" width="3" style="2" customWidth="1"/>
    <col min="40" max="41" width="3.09765625" style="2" customWidth="1"/>
    <col min="42" max="44" width="2.59765625" style="2" customWidth="1"/>
    <col min="45" max="46" width="3.09765625" style="2" customWidth="1"/>
    <col min="47" max="49" width="2.59765625" style="2" customWidth="1"/>
    <col min="50" max="51" width="3.09765625" style="2" customWidth="1"/>
    <col min="52" max="56" width="2.59765625" style="2" customWidth="1"/>
    <col min="57" max="57" width="6.19921875" style="2" customWidth="1"/>
    <col min="58" max="16384" width="2.69921875" style="2" customWidth="1"/>
  </cols>
  <sheetData>
    <row r="1" spans="1:56" ht="17.25" customHeight="1">
      <c r="A1" s="16" t="s">
        <v>111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t="s">
        <v>140</v>
      </c>
      <c r="AF1" s="16"/>
      <c r="AG1" s="16"/>
      <c r="AH1" s="16"/>
      <c r="AI1" s="16"/>
      <c r="AJ1" s="16"/>
      <c r="AK1" s="16"/>
      <c r="AL1" s="16"/>
      <c r="AM1" s="16"/>
      <c r="AN1" s="16"/>
      <c r="AO1" s="16"/>
      <c r="AP1" s="16"/>
      <c r="AQ1" s="16"/>
      <c r="AR1" s="16"/>
      <c r="AS1" s="16"/>
      <c r="AT1" s="16"/>
      <c r="AU1" s="16"/>
      <c r="AV1" s="16"/>
      <c r="AW1" s="16"/>
      <c r="AX1" s="16"/>
      <c r="AY1" s="16"/>
      <c r="AZ1" s="16"/>
      <c r="BA1" s="16"/>
      <c r="BB1" s="16"/>
      <c r="BC1" s="16"/>
      <c r="BD1" s="16"/>
    </row>
    <row r="2" spans="1:56" ht="17.25" customHeight="1">
      <c r="A2" s="16" t="s">
        <v>38</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t="s">
        <v>137</v>
      </c>
      <c r="AG2" s="16"/>
      <c r="AH2" s="16"/>
      <c r="AI2" s="16"/>
      <c r="AJ2" s="16"/>
      <c r="AK2" s="16"/>
      <c r="AL2" s="16"/>
      <c r="AM2" s="16"/>
      <c r="AN2" s="16"/>
      <c r="AO2" s="16"/>
      <c r="AP2" s="21" t="s">
        <v>40</v>
      </c>
      <c r="AQ2" s="136">
        <f>IF(L39&gt;S39,0,ROUND(T36*U42,2))</f>
        <v>12.25</v>
      </c>
      <c r="AR2" s="137"/>
      <c r="AS2" s="137"/>
      <c r="AT2" s="138"/>
      <c r="AU2" s="16" t="s">
        <v>130</v>
      </c>
      <c r="AV2" s="16"/>
      <c r="AW2" s="16"/>
      <c r="AX2" s="125">
        <f>ROUNDUP(AQ2,0)</f>
        <v>13</v>
      </c>
      <c r="AY2" s="126"/>
      <c r="AZ2" s="126"/>
      <c r="BA2" s="126"/>
      <c r="BB2" s="19" t="s">
        <v>35</v>
      </c>
      <c r="BC2" s="19" t="s">
        <v>110</v>
      </c>
      <c r="BD2" s="20"/>
    </row>
    <row r="3" spans="1:56" ht="17.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t="s">
        <v>138</v>
      </c>
      <c r="AG3" s="16"/>
      <c r="AH3" s="16"/>
      <c r="AI3" s="16"/>
      <c r="AJ3" s="16"/>
      <c r="AK3" s="16"/>
      <c r="AL3" s="16"/>
      <c r="AM3" s="16"/>
      <c r="AN3" s="16"/>
      <c r="AO3" s="16"/>
      <c r="AP3" s="21" t="s">
        <v>40</v>
      </c>
      <c r="AQ3" s="122">
        <f>IF(L39&lt;S39,0,T36)</f>
        <v>0</v>
      </c>
      <c r="AR3" s="123"/>
      <c r="AS3" s="123"/>
      <c r="AT3" s="124"/>
      <c r="AU3" s="16" t="s">
        <v>130</v>
      </c>
      <c r="AV3" s="16"/>
      <c r="AW3" s="16"/>
      <c r="AX3" s="125">
        <f>ROUNDUP(AQ3,0)</f>
        <v>0</v>
      </c>
      <c r="AY3" s="126"/>
      <c r="AZ3" s="126"/>
      <c r="BA3" s="126"/>
      <c r="BB3" s="19" t="s">
        <v>35</v>
      </c>
      <c r="BC3" s="19" t="s">
        <v>110</v>
      </c>
      <c r="BD3" s="20"/>
    </row>
    <row r="4" spans="1:56" ht="17.25" customHeight="1">
      <c r="A4" s="16" t="s">
        <v>1</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row>
    <row r="5" spans="1:55" ht="17.25" customHeight="1">
      <c r="A5" s="143" t="s">
        <v>2</v>
      </c>
      <c r="B5" s="119"/>
      <c r="C5" s="120"/>
      <c r="D5" s="144" t="s">
        <v>102</v>
      </c>
      <c r="E5" s="145"/>
      <c r="F5" s="145"/>
      <c r="G5" s="145"/>
      <c r="H5" s="145"/>
      <c r="I5" s="145"/>
      <c r="J5" s="145"/>
      <c r="K5" s="145"/>
      <c r="L5" s="145"/>
      <c r="M5" s="145"/>
      <c r="N5" s="145"/>
      <c r="O5" s="145"/>
      <c r="P5" s="145"/>
      <c r="Q5" s="145"/>
      <c r="R5" s="145"/>
      <c r="S5" s="146"/>
      <c r="T5" s="16"/>
      <c r="U5" s="16"/>
      <c r="V5" s="16"/>
      <c r="W5" s="16"/>
      <c r="X5" s="16"/>
      <c r="Y5" s="16"/>
      <c r="Z5" s="16"/>
      <c r="AA5" s="16"/>
      <c r="AB5" s="16"/>
      <c r="AC5" s="16"/>
      <c r="AD5" s="16"/>
      <c r="AE5" s="16" t="s">
        <v>158</v>
      </c>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55" ht="17.2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t="s">
        <v>180</v>
      </c>
      <c r="AG6" s="16"/>
      <c r="AH6" s="16"/>
      <c r="AI6" s="16"/>
      <c r="AJ6" s="16"/>
      <c r="AK6" s="21" t="s">
        <v>40</v>
      </c>
      <c r="AL6" s="21"/>
      <c r="AM6" s="18" t="s">
        <v>142</v>
      </c>
      <c r="AN6" s="99">
        <f>LARGE(AQ2:AT3,1)</f>
        <v>12.25</v>
      </c>
      <c r="AO6" s="99"/>
      <c r="AP6" s="20" t="s">
        <v>35</v>
      </c>
      <c r="AQ6" s="22" t="s">
        <v>97</v>
      </c>
      <c r="AR6" s="18" t="s">
        <v>179</v>
      </c>
      <c r="AS6" s="99">
        <f>T32</f>
        <v>0.45</v>
      </c>
      <c r="AT6" s="99"/>
      <c r="AU6" s="20" t="s">
        <v>35</v>
      </c>
      <c r="AV6" s="16"/>
      <c r="AW6" s="16" t="s">
        <v>40</v>
      </c>
      <c r="AX6" s="100">
        <f>AN6-AS6</f>
        <v>11.8</v>
      </c>
      <c r="AY6" s="99"/>
      <c r="AZ6" s="19" t="s">
        <v>182</v>
      </c>
      <c r="BA6" s="20"/>
      <c r="BB6" s="16"/>
      <c r="BC6" s="16"/>
    </row>
    <row r="7" spans="1:55" ht="17.25" customHeight="1">
      <c r="A7" s="109"/>
      <c r="B7" s="128"/>
      <c r="C7" s="128"/>
      <c r="D7" s="128"/>
      <c r="E7" s="128"/>
      <c r="F7" s="128"/>
      <c r="G7" s="128"/>
      <c r="H7" s="128"/>
      <c r="I7" s="113"/>
      <c r="J7" s="148" t="s">
        <v>132</v>
      </c>
      <c r="K7" s="149"/>
      <c r="L7" s="149"/>
      <c r="M7" s="149"/>
      <c r="N7" s="149"/>
      <c r="O7" s="150"/>
      <c r="P7" s="154" t="s">
        <v>136</v>
      </c>
      <c r="Q7" s="155"/>
      <c r="R7" s="155"/>
      <c r="S7" s="155"/>
      <c r="T7" s="155"/>
      <c r="U7" s="156"/>
      <c r="V7" s="148" t="s">
        <v>5</v>
      </c>
      <c r="W7" s="149"/>
      <c r="X7" s="149"/>
      <c r="Y7" s="149"/>
      <c r="Z7" s="149"/>
      <c r="AA7" s="150"/>
      <c r="AB7" s="16"/>
      <c r="AC7" s="16"/>
      <c r="AD7" s="16"/>
      <c r="AE7" s="26" t="s">
        <v>192</v>
      </c>
      <c r="AF7" s="26"/>
      <c r="AG7" s="16"/>
      <c r="AH7" s="16"/>
      <c r="AI7" s="16"/>
      <c r="AJ7" s="16"/>
      <c r="AK7" s="16"/>
      <c r="AL7" s="22"/>
      <c r="AM7" s="28"/>
      <c r="AN7" s="31" t="s">
        <v>144</v>
      </c>
      <c r="AO7" s="17"/>
      <c r="AP7" s="17"/>
      <c r="AQ7" s="30"/>
      <c r="AR7" s="30"/>
      <c r="AS7" s="17"/>
      <c r="AT7" s="17"/>
      <c r="AU7" s="16"/>
      <c r="AV7" s="16"/>
      <c r="AW7" s="16"/>
      <c r="AX7" s="16"/>
      <c r="AY7" s="16"/>
      <c r="AZ7" s="16"/>
      <c r="BA7" s="16"/>
      <c r="BB7" s="16"/>
      <c r="BC7" s="16"/>
    </row>
    <row r="8" spans="1:57" ht="17.25" customHeight="1">
      <c r="A8" s="110"/>
      <c r="B8" s="129"/>
      <c r="C8" s="129"/>
      <c r="D8" s="129"/>
      <c r="E8" s="129"/>
      <c r="F8" s="129"/>
      <c r="G8" s="129"/>
      <c r="H8" s="129"/>
      <c r="I8" s="114"/>
      <c r="J8" s="151"/>
      <c r="K8" s="152"/>
      <c r="L8" s="152"/>
      <c r="M8" s="152"/>
      <c r="N8" s="152"/>
      <c r="O8" s="153"/>
      <c r="P8" s="157"/>
      <c r="Q8" s="158"/>
      <c r="R8" s="158"/>
      <c r="S8" s="158"/>
      <c r="T8" s="158"/>
      <c r="U8" s="159"/>
      <c r="V8" s="151"/>
      <c r="W8" s="152"/>
      <c r="X8" s="152"/>
      <c r="Y8" s="152"/>
      <c r="Z8" s="152"/>
      <c r="AA8" s="153"/>
      <c r="AB8" s="16"/>
      <c r="AC8" s="16"/>
      <c r="AD8" s="16"/>
      <c r="AE8" s="26"/>
      <c r="AF8" s="105" t="s">
        <v>141</v>
      </c>
      <c r="AG8" s="105"/>
      <c r="AH8" s="105"/>
      <c r="AI8" s="105"/>
      <c r="AJ8" s="105"/>
      <c r="AK8" s="105"/>
      <c r="AL8" s="105"/>
      <c r="AM8" s="105"/>
      <c r="AN8" s="105"/>
      <c r="AO8" s="105"/>
      <c r="AP8" s="105"/>
      <c r="AQ8" s="105"/>
      <c r="AR8" s="105"/>
      <c r="AS8" s="105"/>
      <c r="AT8" s="105"/>
      <c r="AU8" s="105"/>
      <c r="AV8" s="105"/>
      <c r="AW8" s="105"/>
      <c r="AX8" s="16" t="s">
        <v>40</v>
      </c>
      <c r="AY8" s="16"/>
      <c r="AZ8" s="141">
        <v>0</v>
      </c>
      <c r="BA8" s="142"/>
      <c r="BB8" s="179"/>
      <c r="BC8" s="180" t="s">
        <v>143</v>
      </c>
      <c r="BD8" s="27"/>
      <c r="BE8" s="2" t="s">
        <v>175</v>
      </c>
    </row>
    <row r="9" spans="1:55" ht="17.25" customHeight="1">
      <c r="A9" s="160" t="s">
        <v>6</v>
      </c>
      <c r="B9" s="163" t="s">
        <v>131</v>
      </c>
      <c r="C9" s="164"/>
      <c r="D9" s="143" t="s">
        <v>8</v>
      </c>
      <c r="E9" s="119"/>
      <c r="F9" s="119"/>
      <c r="G9" s="119"/>
      <c r="H9" s="119"/>
      <c r="I9" s="120"/>
      <c r="J9" s="117">
        <v>100</v>
      </c>
      <c r="K9" s="118"/>
      <c r="L9" s="118"/>
      <c r="M9" s="118"/>
      <c r="N9" s="118"/>
      <c r="O9" s="20" t="s">
        <v>43</v>
      </c>
      <c r="P9" s="81">
        <f>$J$14*J9/SUM($J$9:$N$13)</f>
        <v>12.195121951219512</v>
      </c>
      <c r="Q9" s="81"/>
      <c r="R9" s="81"/>
      <c r="S9" s="81"/>
      <c r="T9" s="79"/>
      <c r="U9" s="20" t="s">
        <v>112</v>
      </c>
      <c r="V9" s="122">
        <f>SUM(J9,P9)</f>
        <v>112.1951219512195</v>
      </c>
      <c r="W9" s="123"/>
      <c r="X9" s="123"/>
      <c r="Y9" s="123"/>
      <c r="Z9" s="19" t="s">
        <v>113</v>
      </c>
      <c r="AA9" s="20"/>
      <c r="AB9" s="16"/>
      <c r="AC9" s="16"/>
      <c r="AD9" s="16"/>
      <c r="AE9" s="26"/>
      <c r="AF9" s="16" t="s">
        <v>148</v>
      </c>
      <c r="AG9" s="16"/>
      <c r="AH9" s="16"/>
      <c r="AI9" s="16"/>
      <c r="AJ9" s="16" t="s">
        <v>40</v>
      </c>
      <c r="AK9" s="18" t="s">
        <v>159</v>
      </c>
      <c r="AL9" s="99">
        <f>IF(AX6&gt;0,AX6,T34)</f>
        <v>11.8</v>
      </c>
      <c r="AM9" s="99"/>
      <c r="AN9" s="20" t="s">
        <v>35</v>
      </c>
      <c r="AO9" s="16" t="s">
        <v>98</v>
      </c>
      <c r="AP9" s="106">
        <f>IF(AZ8=0,0.2,IF(AZ8&lt;21,"0.2",IF((AZ8&lt;=30),"0.1","0")))</f>
        <v>0.2</v>
      </c>
      <c r="AQ9" s="106"/>
      <c r="AR9" s="106"/>
      <c r="AS9" s="17" t="s">
        <v>143</v>
      </c>
      <c r="AT9" s="16" t="s">
        <v>40</v>
      </c>
      <c r="AU9" s="101" t="s">
        <v>181</v>
      </c>
      <c r="AV9" s="102"/>
      <c r="AW9" s="102"/>
      <c r="AX9" s="102"/>
      <c r="AY9" s="102"/>
      <c r="AZ9" s="103">
        <f>ROUNDDOWN(AL9*AP9,0)</f>
        <v>2</v>
      </c>
      <c r="BA9" s="103"/>
      <c r="BB9" s="19" t="s">
        <v>145</v>
      </c>
      <c r="BC9" s="20"/>
    </row>
    <row r="10" spans="1:57" ht="17.25" customHeight="1">
      <c r="A10" s="161"/>
      <c r="B10" s="165"/>
      <c r="C10" s="166"/>
      <c r="D10" s="143" t="s">
        <v>9</v>
      </c>
      <c r="E10" s="119"/>
      <c r="F10" s="119"/>
      <c r="G10" s="119"/>
      <c r="H10" s="119"/>
      <c r="I10" s="120"/>
      <c r="J10" s="117">
        <v>1000</v>
      </c>
      <c r="K10" s="118"/>
      <c r="L10" s="118"/>
      <c r="M10" s="118"/>
      <c r="N10" s="118"/>
      <c r="O10" s="20" t="s">
        <v>43</v>
      </c>
      <c r="P10" s="81">
        <f>$J$14*J10/SUM($J$9:$N$13)</f>
        <v>121.95121951219512</v>
      </c>
      <c r="Q10" s="81"/>
      <c r="R10" s="81"/>
      <c r="S10" s="81"/>
      <c r="T10" s="79"/>
      <c r="U10" s="20" t="s">
        <v>112</v>
      </c>
      <c r="V10" s="122">
        <f>SUM(J10,P10)</f>
        <v>1121.9512195121952</v>
      </c>
      <c r="W10" s="123"/>
      <c r="X10" s="123"/>
      <c r="Y10" s="123"/>
      <c r="Z10" s="19" t="s">
        <v>107</v>
      </c>
      <c r="AA10" s="20"/>
      <c r="AB10" s="16"/>
      <c r="AC10" s="16"/>
      <c r="AD10" s="16"/>
      <c r="AE10" s="26"/>
      <c r="AF10" s="16"/>
      <c r="AG10" s="16"/>
      <c r="AH10" s="16"/>
      <c r="AI10" s="16"/>
      <c r="AJ10" s="16"/>
      <c r="AK10" s="16"/>
      <c r="AL10" s="16"/>
      <c r="AM10" s="16"/>
      <c r="AN10" s="16"/>
      <c r="AO10" s="16"/>
      <c r="AP10" s="16"/>
      <c r="AQ10" s="16"/>
      <c r="AR10" s="16"/>
      <c r="AS10" s="16"/>
      <c r="AT10" s="16"/>
      <c r="AU10" s="107"/>
      <c r="AV10" s="107"/>
      <c r="AW10" s="107"/>
      <c r="AX10" s="107"/>
      <c r="AY10" s="107"/>
      <c r="AZ10" s="107"/>
      <c r="BA10" s="107"/>
      <c r="BB10" s="107"/>
      <c r="BC10" s="107"/>
      <c r="BE10" s="2" t="b">
        <v>1</v>
      </c>
    </row>
    <row r="11" spans="1:60" ht="17.25" customHeight="1">
      <c r="A11" s="161"/>
      <c r="B11" s="165"/>
      <c r="C11" s="166"/>
      <c r="D11" s="143" t="s">
        <v>10</v>
      </c>
      <c r="E11" s="119"/>
      <c r="F11" s="119"/>
      <c r="G11" s="119"/>
      <c r="H11" s="119"/>
      <c r="I11" s="120"/>
      <c r="J11" s="117">
        <v>1000</v>
      </c>
      <c r="K11" s="118"/>
      <c r="L11" s="118"/>
      <c r="M11" s="118"/>
      <c r="N11" s="118"/>
      <c r="O11" s="20" t="s">
        <v>108</v>
      </c>
      <c r="P11" s="81">
        <f>$J$14*J11/SUM($J$9:$N$13)</f>
        <v>121.95121951219512</v>
      </c>
      <c r="Q11" s="81"/>
      <c r="R11" s="81"/>
      <c r="S11" s="81"/>
      <c r="T11" s="79"/>
      <c r="U11" s="20" t="s">
        <v>112</v>
      </c>
      <c r="V11" s="122">
        <f>SUM(J11,P11)</f>
        <v>1121.9512195121952</v>
      </c>
      <c r="W11" s="123"/>
      <c r="X11" s="123"/>
      <c r="Y11" s="123"/>
      <c r="Z11" s="19" t="s">
        <v>114</v>
      </c>
      <c r="AA11" s="20"/>
      <c r="AB11" s="16"/>
      <c r="AC11" s="16"/>
      <c r="AD11" s="16"/>
      <c r="AE11" s="26" t="s">
        <v>193</v>
      </c>
      <c r="AF11" s="16"/>
      <c r="AG11" s="16"/>
      <c r="AH11" s="16"/>
      <c r="AI11" s="16"/>
      <c r="AJ11" s="16"/>
      <c r="AK11" s="16"/>
      <c r="AL11" s="17"/>
      <c r="AM11" s="36"/>
      <c r="AN11" s="37" t="s">
        <v>32</v>
      </c>
      <c r="AO11" s="17"/>
      <c r="AP11" s="17"/>
      <c r="AQ11" s="17"/>
      <c r="AR11" s="17"/>
      <c r="AS11" s="17"/>
      <c r="AT11" s="16"/>
      <c r="AU11" s="16"/>
      <c r="AV11" s="16"/>
      <c r="AW11" s="16"/>
      <c r="AX11" s="16"/>
      <c r="AY11" s="16"/>
      <c r="AZ11" s="16"/>
      <c r="BA11" s="16"/>
      <c r="BB11" s="16"/>
      <c r="BC11" s="16"/>
      <c r="BH11" s="16"/>
    </row>
    <row r="12" spans="1:60" ht="17.25" customHeight="1">
      <c r="A12" s="161"/>
      <c r="B12" s="167"/>
      <c r="C12" s="168"/>
      <c r="D12" s="143" t="s">
        <v>11</v>
      </c>
      <c r="E12" s="119"/>
      <c r="F12" s="119"/>
      <c r="G12" s="119"/>
      <c r="H12" s="119"/>
      <c r="I12" s="120"/>
      <c r="J12" s="117">
        <v>1000</v>
      </c>
      <c r="K12" s="118"/>
      <c r="L12" s="118"/>
      <c r="M12" s="118"/>
      <c r="N12" s="118"/>
      <c r="O12" s="20" t="s">
        <v>104</v>
      </c>
      <c r="P12" s="81">
        <f>$J$14*J12/SUM($J$9:$N$13)</f>
        <v>121.95121951219512</v>
      </c>
      <c r="Q12" s="81"/>
      <c r="R12" s="81"/>
      <c r="S12" s="81"/>
      <c r="T12" s="79"/>
      <c r="U12" s="20" t="s">
        <v>112</v>
      </c>
      <c r="V12" s="122">
        <f>SUM(J12,P12)</f>
        <v>1121.9512195121952</v>
      </c>
      <c r="W12" s="123"/>
      <c r="X12" s="123"/>
      <c r="Y12" s="123"/>
      <c r="Z12" s="19" t="s">
        <v>54</v>
      </c>
      <c r="AA12" s="20"/>
      <c r="AB12" s="16"/>
      <c r="AC12" s="16"/>
      <c r="AD12" s="16"/>
      <c r="AE12" s="26"/>
      <c r="AF12" s="16" t="s">
        <v>149</v>
      </c>
      <c r="AG12" s="16"/>
      <c r="AH12" s="16"/>
      <c r="AI12" s="16"/>
      <c r="AJ12" s="16" t="s">
        <v>40</v>
      </c>
      <c r="AK12" s="18" t="s">
        <v>159</v>
      </c>
      <c r="AL12" s="99">
        <f>AX6</f>
        <v>11.8</v>
      </c>
      <c r="AM12" s="99"/>
      <c r="AN12" s="20" t="s">
        <v>35</v>
      </c>
      <c r="AO12" s="16" t="s">
        <v>98</v>
      </c>
      <c r="AP12" s="106">
        <f>IF(BE10=TRUE,0.1,IF(BE10=FALSE,0))</f>
        <v>0.1</v>
      </c>
      <c r="AQ12" s="106"/>
      <c r="AR12" s="106"/>
      <c r="AS12" s="17" t="s">
        <v>143</v>
      </c>
      <c r="AT12" s="16" t="s">
        <v>40</v>
      </c>
      <c r="AU12" s="104" t="s">
        <v>181</v>
      </c>
      <c r="AV12" s="103"/>
      <c r="AW12" s="103"/>
      <c r="AX12" s="103"/>
      <c r="AY12" s="103"/>
      <c r="AZ12" s="103">
        <f>ROUNDDOWN(AL12*AP12,0)</f>
        <v>1</v>
      </c>
      <c r="BA12" s="103"/>
      <c r="BB12" s="19" t="s">
        <v>168</v>
      </c>
      <c r="BC12" s="20"/>
      <c r="BH12" s="16"/>
    </row>
    <row r="13" spans="1:60" ht="17.25" customHeight="1">
      <c r="A13" s="161"/>
      <c r="B13" s="143" t="s">
        <v>133</v>
      </c>
      <c r="C13" s="119"/>
      <c r="D13" s="119"/>
      <c r="E13" s="119"/>
      <c r="F13" s="119"/>
      <c r="G13" s="119"/>
      <c r="H13" s="119"/>
      <c r="I13" s="120"/>
      <c r="J13" s="117">
        <v>1000</v>
      </c>
      <c r="K13" s="118"/>
      <c r="L13" s="118"/>
      <c r="M13" s="118"/>
      <c r="N13" s="118"/>
      <c r="O13" s="20" t="s">
        <v>43</v>
      </c>
      <c r="P13" s="81">
        <f>$J$14*J13/SUM($J$9:$N$13)</f>
        <v>121.95121951219512</v>
      </c>
      <c r="Q13" s="81"/>
      <c r="R13" s="81"/>
      <c r="S13" s="81"/>
      <c r="T13" s="79"/>
      <c r="U13" s="20" t="s">
        <v>43</v>
      </c>
      <c r="V13" s="122">
        <f>SUM(J13,P13)</f>
        <v>1121.9512195121952</v>
      </c>
      <c r="W13" s="123"/>
      <c r="X13" s="123"/>
      <c r="Y13" s="123"/>
      <c r="Z13" s="19" t="s">
        <v>59</v>
      </c>
      <c r="AA13" s="20"/>
      <c r="AB13" s="16"/>
      <c r="AC13" s="16"/>
      <c r="AD13" s="16"/>
      <c r="AE13" s="26"/>
      <c r="AF13" s="16"/>
      <c r="AG13" s="16"/>
      <c r="AH13" s="16"/>
      <c r="AI13" s="16"/>
      <c r="AJ13" s="16"/>
      <c r="AK13" s="17"/>
      <c r="AL13" s="16"/>
      <c r="AM13" s="16"/>
      <c r="AN13" s="16"/>
      <c r="AO13" s="16"/>
      <c r="AP13" s="16"/>
      <c r="AQ13" s="17"/>
      <c r="AR13" s="17"/>
      <c r="AS13" s="17"/>
      <c r="AT13" s="17"/>
      <c r="AU13" s="17"/>
      <c r="AV13" s="17"/>
      <c r="AW13" s="17"/>
      <c r="AX13" s="16"/>
      <c r="AY13" s="16"/>
      <c r="AZ13" s="16"/>
      <c r="BA13" s="16"/>
      <c r="BB13" s="16"/>
      <c r="BC13" s="16"/>
      <c r="BH13" s="16"/>
    </row>
    <row r="14" spans="1:60" ht="17.25" customHeight="1">
      <c r="A14" s="161"/>
      <c r="B14" s="143" t="s">
        <v>13</v>
      </c>
      <c r="C14" s="119"/>
      <c r="D14" s="119"/>
      <c r="E14" s="119"/>
      <c r="F14" s="119"/>
      <c r="G14" s="119"/>
      <c r="H14" s="119"/>
      <c r="I14" s="120"/>
      <c r="J14" s="117">
        <v>500</v>
      </c>
      <c r="K14" s="118"/>
      <c r="L14" s="118"/>
      <c r="M14" s="118"/>
      <c r="N14" s="118"/>
      <c r="O14" s="19" t="s">
        <v>112</v>
      </c>
      <c r="P14" s="119" t="s">
        <v>109</v>
      </c>
      <c r="Q14" s="119"/>
      <c r="R14" s="119"/>
      <c r="S14" s="119"/>
      <c r="T14" s="119"/>
      <c r="U14" s="119"/>
      <c r="V14" s="119"/>
      <c r="W14" s="119"/>
      <c r="X14" s="119"/>
      <c r="Y14" s="119"/>
      <c r="Z14" s="119"/>
      <c r="AA14" s="120"/>
      <c r="AB14" s="16"/>
      <c r="AC14" s="16"/>
      <c r="AD14" s="16"/>
      <c r="AE14" s="26" t="s">
        <v>194</v>
      </c>
      <c r="AF14" s="16"/>
      <c r="AG14" s="16"/>
      <c r="AH14" s="16"/>
      <c r="AI14" s="16"/>
      <c r="AJ14" s="16"/>
      <c r="AK14" s="16"/>
      <c r="AL14" s="17"/>
      <c r="AM14" s="28"/>
      <c r="AN14" s="29" t="s">
        <v>32</v>
      </c>
      <c r="AO14" s="17"/>
      <c r="AP14" s="17"/>
      <c r="AQ14" s="17"/>
      <c r="AR14" s="17"/>
      <c r="AS14" s="17"/>
      <c r="AT14" s="17"/>
      <c r="AU14" s="17"/>
      <c r="AV14" s="17"/>
      <c r="AW14" s="17"/>
      <c r="AX14" s="16"/>
      <c r="AY14" s="16"/>
      <c r="AZ14" s="16"/>
      <c r="BA14" s="16"/>
      <c r="BB14" s="16"/>
      <c r="BC14" s="16"/>
      <c r="BH14" s="16"/>
    </row>
    <row r="15" spans="1:69" ht="17.25" customHeight="1">
      <c r="A15" s="162"/>
      <c r="B15" s="143" t="s">
        <v>5</v>
      </c>
      <c r="C15" s="119"/>
      <c r="D15" s="119"/>
      <c r="E15" s="119"/>
      <c r="F15" s="119"/>
      <c r="G15" s="119"/>
      <c r="H15" s="119"/>
      <c r="I15" s="120"/>
      <c r="J15" s="122">
        <f>SUM(V9:Y13,J14)</f>
        <v>5100</v>
      </c>
      <c r="K15" s="123"/>
      <c r="L15" s="123"/>
      <c r="M15" s="123"/>
      <c r="N15" s="123"/>
      <c r="O15" s="19" t="s">
        <v>108</v>
      </c>
      <c r="P15" s="119" t="s">
        <v>135</v>
      </c>
      <c r="Q15" s="119"/>
      <c r="R15" s="119"/>
      <c r="S15" s="119"/>
      <c r="T15" s="119"/>
      <c r="U15" s="119"/>
      <c r="V15" s="119"/>
      <c r="W15" s="119"/>
      <c r="X15" s="119"/>
      <c r="Y15" s="119"/>
      <c r="Z15" s="119"/>
      <c r="AA15" s="120"/>
      <c r="AB15" s="16"/>
      <c r="AC15" s="16"/>
      <c r="AD15" s="16"/>
      <c r="AE15" s="26"/>
      <c r="AF15" s="27" t="s">
        <v>146</v>
      </c>
      <c r="AG15" s="27"/>
      <c r="AH15" s="27"/>
      <c r="AI15" s="27"/>
      <c r="AJ15" s="27"/>
      <c r="AK15" s="27"/>
      <c r="AL15" s="27"/>
      <c r="AM15" s="27"/>
      <c r="AN15" s="27"/>
      <c r="AO15" s="27"/>
      <c r="AP15" s="27"/>
      <c r="AQ15" s="27"/>
      <c r="AR15" s="27"/>
      <c r="AS15" s="27"/>
      <c r="AT15" s="16" t="s">
        <v>40</v>
      </c>
      <c r="AU15" s="141">
        <v>10</v>
      </c>
      <c r="AV15" s="142"/>
      <c r="AW15" s="142"/>
      <c r="AX15" s="181" t="s">
        <v>151</v>
      </c>
      <c r="AY15" s="40"/>
      <c r="AZ15" s="16"/>
      <c r="BA15" s="16"/>
      <c r="BB15" s="16"/>
      <c r="BC15" s="16"/>
      <c r="BH15" s="16"/>
      <c r="BP15" s="16"/>
      <c r="BQ15" s="16"/>
    </row>
    <row r="16" spans="1:69" ht="17.25" customHeight="1">
      <c r="A16" s="26" t="s">
        <v>134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21"/>
      <c r="AB16" s="16"/>
      <c r="AC16" s="16"/>
      <c r="AD16" s="16"/>
      <c r="AE16" s="16"/>
      <c r="AF16" s="16" t="s">
        <v>150</v>
      </c>
      <c r="AG16" s="16"/>
      <c r="AH16" s="16"/>
      <c r="AI16" s="16"/>
      <c r="AJ16" s="16" t="s">
        <v>40</v>
      </c>
      <c r="AK16" s="18" t="s">
        <v>70</v>
      </c>
      <c r="AL16" s="103">
        <f>AU15</f>
        <v>10</v>
      </c>
      <c r="AM16" s="103"/>
      <c r="AN16" s="20" t="s">
        <v>35</v>
      </c>
      <c r="AO16" s="32" t="s">
        <v>147</v>
      </c>
      <c r="AP16" s="33">
        <v>5</v>
      </c>
      <c r="AQ16" s="16"/>
      <c r="AR16" s="16"/>
      <c r="AS16" s="16"/>
      <c r="AT16" s="33" t="s">
        <v>40</v>
      </c>
      <c r="AU16" s="104" t="s">
        <v>181</v>
      </c>
      <c r="AV16" s="103"/>
      <c r="AW16" s="103"/>
      <c r="AX16" s="103"/>
      <c r="AY16" s="103"/>
      <c r="AZ16" s="103">
        <f>ROUNDDOWN(AL16/AP16,0)</f>
        <v>2</v>
      </c>
      <c r="BA16" s="103"/>
      <c r="BB16" s="19" t="s">
        <v>152</v>
      </c>
      <c r="BC16" s="20"/>
      <c r="BH16" s="16"/>
      <c r="BP16" s="16"/>
      <c r="BQ16" s="16"/>
    </row>
    <row r="17" spans="1:69" ht="17.25" customHeight="1">
      <c r="A17" s="26" t="s">
        <v>139</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21"/>
      <c r="AB17" s="16"/>
      <c r="AC17" s="16"/>
      <c r="AD17" s="16"/>
      <c r="AE17" s="16"/>
      <c r="AF17" s="16"/>
      <c r="AG17" s="16"/>
      <c r="AH17" s="16"/>
      <c r="AI17" s="16"/>
      <c r="AJ17" s="16"/>
      <c r="AK17" s="16"/>
      <c r="AL17" s="17"/>
      <c r="AM17" s="17"/>
      <c r="AN17" s="17"/>
      <c r="AO17" s="17"/>
      <c r="AP17" s="17"/>
      <c r="AQ17" s="17"/>
      <c r="AR17" s="17"/>
      <c r="AS17" s="17"/>
      <c r="AT17" s="17"/>
      <c r="AU17" s="17"/>
      <c r="AV17" s="17"/>
      <c r="AW17" s="17"/>
      <c r="AX17" s="16"/>
      <c r="AY17" s="16"/>
      <c r="AZ17" s="16"/>
      <c r="BA17" s="16"/>
      <c r="BB17" s="16"/>
      <c r="BC17" s="16"/>
      <c r="BD17" s="16"/>
      <c r="BE17" s="16"/>
      <c r="BH17" s="16"/>
      <c r="BP17" s="16"/>
      <c r="BQ17" s="16"/>
    </row>
    <row r="18" spans="1:69" ht="17.2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t="s">
        <v>160</v>
      </c>
      <c r="AG18" s="16"/>
      <c r="AH18" s="16"/>
      <c r="AI18" s="16"/>
      <c r="AJ18" s="16"/>
      <c r="AK18" s="16"/>
      <c r="AL18" s="17"/>
      <c r="AM18" s="17"/>
      <c r="AN18" s="139">
        <f>AZ9+AZ12+AZ16</f>
        <v>5</v>
      </c>
      <c r="AO18" s="140"/>
      <c r="AP18" s="140"/>
      <c r="AQ18" s="140"/>
      <c r="AR18" s="19" t="s">
        <v>176</v>
      </c>
      <c r="AS18" s="20"/>
      <c r="AT18" s="16"/>
      <c r="AU18" s="17"/>
      <c r="AV18" s="17"/>
      <c r="AW18" s="17"/>
      <c r="AX18" s="16"/>
      <c r="AY18" s="16"/>
      <c r="AZ18" s="16"/>
      <c r="BA18" s="16"/>
      <c r="BB18" s="16"/>
      <c r="BC18" s="16"/>
      <c r="BD18" s="16"/>
      <c r="BE18" s="16"/>
      <c r="BH18" s="16"/>
      <c r="BI18" s="16"/>
      <c r="BJ18" s="16"/>
      <c r="BK18" s="16"/>
      <c r="BL18" s="16"/>
      <c r="BM18" s="16"/>
      <c r="BN18" s="16"/>
      <c r="BO18" s="16"/>
      <c r="BP18" s="16"/>
      <c r="BQ18" s="16"/>
    </row>
    <row r="19" spans="1:69" ht="17.25" customHeight="1">
      <c r="A19" s="16" t="s">
        <v>17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7"/>
      <c r="AJ19" s="17"/>
      <c r="AK19" s="17"/>
      <c r="AL19" s="17"/>
      <c r="AM19" s="17"/>
      <c r="AN19" s="17"/>
      <c r="AO19" s="17"/>
      <c r="AP19" s="17"/>
      <c r="AQ19" s="17"/>
      <c r="AR19" s="17"/>
      <c r="AS19" s="17"/>
      <c r="AT19" s="17"/>
      <c r="AU19" s="17"/>
      <c r="AV19" s="17"/>
      <c r="AW19" s="17"/>
      <c r="AX19" s="16"/>
      <c r="AY19" s="16"/>
      <c r="AZ19" s="16"/>
      <c r="BA19" s="16"/>
      <c r="BB19" s="16"/>
      <c r="BC19" s="16"/>
      <c r="BD19" s="16"/>
      <c r="BE19" s="16"/>
      <c r="BH19" s="16"/>
      <c r="BI19" s="16"/>
      <c r="BJ19" s="16"/>
      <c r="BK19" s="16"/>
      <c r="BL19" s="16"/>
      <c r="BM19" s="16"/>
      <c r="BN19" s="16"/>
      <c r="BO19" s="16"/>
      <c r="BP19" s="16"/>
      <c r="BQ19" s="16"/>
    </row>
    <row r="20" spans="1:69" ht="17.25" customHeight="1" thickBot="1">
      <c r="A20" s="16" t="s">
        <v>71</v>
      </c>
      <c r="B20" s="16"/>
      <c r="C20" s="16"/>
      <c r="D20" s="16"/>
      <c r="E20" s="16"/>
      <c r="F20" s="16"/>
      <c r="G20" s="16"/>
      <c r="H20" s="16"/>
      <c r="I20" s="177">
        <f>SUM(V9:Y12)</f>
        <v>3478.048780487805</v>
      </c>
      <c r="J20" s="178"/>
      <c r="K20" s="178"/>
      <c r="L20" s="178"/>
      <c r="M20" s="19" t="s">
        <v>72</v>
      </c>
      <c r="N20" s="20"/>
      <c r="O20" s="16"/>
      <c r="P20" s="16"/>
      <c r="Q20" s="16"/>
      <c r="R20" s="16"/>
      <c r="S20" s="16"/>
      <c r="T20" s="16"/>
      <c r="U20" s="16"/>
      <c r="V20" s="16"/>
      <c r="W20" s="16"/>
      <c r="X20" s="16"/>
      <c r="Y20" s="16"/>
      <c r="Z20" s="16"/>
      <c r="AA20" s="16"/>
      <c r="AB20" s="17"/>
      <c r="AC20" s="17"/>
      <c r="AD20" s="16"/>
      <c r="AE20" s="16" t="s">
        <v>153</v>
      </c>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7" ht="17.25" customHeight="1" thickBot="1">
      <c r="A21" s="16" t="s">
        <v>125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8" t="s">
        <v>142</v>
      </c>
      <c r="AG21" s="103">
        <f>LARGE(AX2:BA3,1)</f>
        <v>13</v>
      </c>
      <c r="AH21" s="103"/>
      <c r="AI21" s="20" t="s">
        <v>35</v>
      </c>
      <c r="AJ21" s="22" t="s">
        <v>97</v>
      </c>
      <c r="AK21" s="18" t="s">
        <v>161</v>
      </c>
      <c r="AL21" s="103">
        <f>AN18</f>
        <v>5</v>
      </c>
      <c r="AM21" s="103"/>
      <c r="AN21" s="20" t="s">
        <v>35</v>
      </c>
      <c r="AO21" s="16"/>
      <c r="AP21" s="16" t="s">
        <v>40</v>
      </c>
      <c r="AQ21" s="16"/>
      <c r="AR21" s="134">
        <f>AG21-AL21</f>
        <v>8</v>
      </c>
      <c r="AS21" s="135"/>
      <c r="AT21" s="135"/>
      <c r="AU21" s="135"/>
      <c r="AV21" s="38" t="s">
        <v>35</v>
      </c>
      <c r="AW21" s="17"/>
      <c r="AX21" s="16"/>
      <c r="AY21" s="16"/>
      <c r="AZ21" s="16"/>
      <c r="BA21" s="16"/>
      <c r="BB21" s="16"/>
      <c r="BC21" s="16"/>
      <c r="BD21" s="16"/>
      <c r="BE21" s="16"/>
      <c r="BF21" s="16"/>
      <c r="BG21" s="16"/>
      <c r="BH21" s="16"/>
      <c r="BI21" s="16"/>
      <c r="BJ21" s="16"/>
      <c r="BK21" s="16"/>
      <c r="BL21" s="16"/>
      <c r="BM21" s="16"/>
      <c r="BN21" s="16"/>
      <c r="BO21" s="16"/>
    </row>
    <row r="22" spans="1:67" ht="17.2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row>
    <row r="23" spans="1:67" ht="17.25" customHeight="1">
      <c r="A23" s="16" t="s">
        <v>18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t="s">
        <v>154</v>
      </c>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E23" s="16"/>
      <c r="BF23" s="16"/>
      <c r="BG23" s="16"/>
      <c r="BH23" s="16"/>
      <c r="BI23" s="16"/>
      <c r="BJ23" s="16"/>
      <c r="BK23" s="16"/>
      <c r="BL23" s="16"/>
      <c r="BM23" s="16"/>
      <c r="BN23" s="16"/>
      <c r="BO23" s="16"/>
    </row>
    <row r="24" spans="1:59" ht="17.25" customHeight="1">
      <c r="A24" s="174" t="s">
        <v>19</v>
      </c>
      <c r="B24" s="174"/>
      <c r="C24" s="172" t="s">
        <v>126</v>
      </c>
      <c r="D24" s="172"/>
      <c r="E24" s="172"/>
      <c r="F24" s="172"/>
      <c r="G24" s="172"/>
      <c r="H24" s="172"/>
      <c r="I24" s="172"/>
      <c r="J24" s="172"/>
      <c r="K24" s="172"/>
      <c r="L24" s="169">
        <f>IF(ISNUMBER(J10),IF(10000&lt;J10,10000,J10),0)</f>
        <v>1000</v>
      </c>
      <c r="M24" s="170"/>
      <c r="N24" s="170"/>
      <c r="O24" s="170"/>
      <c r="P24" s="170"/>
      <c r="Q24" s="171">
        <v>1</v>
      </c>
      <c r="R24" s="171"/>
      <c r="S24" s="171"/>
      <c r="T24" s="123">
        <f>L24*Q24</f>
        <v>1000</v>
      </c>
      <c r="U24" s="123"/>
      <c r="V24" s="123"/>
      <c r="W24" s="123"/>
      <c r="X24" s="123"/>
      <c r="Y24" s="119" t="s">
        <v>43</v>
      </c>
      <c r="Z24" s="120"/>
      <c r="AA24" s="16"/>
      <c r="AB24" s="16"/>
      <c r="AC24" s="16"/>
      <c r="AD24" s="16"/>
      <c r="AE24" s="16"/>
      <c r="AF24" s="16" t="s">
        <v>39</v>
      </c>
      <c r="AG24" s="16"/>
      <c r="AH24" s="16"/>
      <c r="AI24" s="16"/>
      <c r="AJ24" s="16"/>
      <c r="AK24" s="16"/>
      <c r="AL24" s="16"/>
      <c r="AM24" s="21" t="s">
        <v>40</v>
      </c>
      <c r="AN24" s="122">
        <f>SUM(V9:Y12)</f>
        <v>3478.048780487805</v>
      </c>
      <c r="AO24" s="123"/>
      <c r="AP24" s="123"/>
      <c r="AQ24" s="123"/>
      <c r="AR24" s="123"/>
      <c r="AS24" s="119" t="s">
        <v>162</v>
      </c>
      <c r="AT24" s="120"/>
      <c r="AU24" s="16"/>
      <c r="AV24" s="16"/>
      <c r="AW24" s="16"/>
      <c r="AX24" s="16"/>
      <c r="AY24" s="16"/>
      <c r="AZ24" s="16"/>
      <c r="BA24" s="16"/>
      <c r="BB24" s="16"/>
      <c r="BC24" s="16"/>
      <c r="BE24" s="16"/>
      <c r="BF24" s="16"/>
      <c r="BG24" s="16"/>
    </row>
    <row r="25" spans="1:59" ht="17.25" customHeight="1">
      <c r="A25" s="174"/>
      <c r="B25" s="174"/>
      <c r="C25" s="172" t="s">
        <v>127</v>
      </c>
      <c r="D25" s="172"/>
      <c r="E25" s="172"/>
      <c r="F25" s="172"/>
      <c r="G25" s="172"/>
      <c r="H25" s="172"/>
      <c r="I25" s="172"/>
      <c r="J25" s="172"/>
      <c r="K25" s="172"/>
      <c r="L25" s="169">
        <f>IF(10000&lt;J10,IF(50000&lt;J10,40000,J10-10000),0)</f>
        <v>0</v>
      </c>
      <c r="M25" s="170"/>
      <c r="N25" s="170"/>
      <c r="O25" s="170"/>
      <c r="P25" s="170"/>
      <c r="Q25" s="171">
        <v>0.7</v>
      </c>
      <c r="R25" s="171"/>
      <c r="S25" s="171"/>
      <c r="T25" s="123">
        <f>L25*Q25</f>
        <v>0</v>
      </c>
      <c r="U25" s="123"/>
      <c r="V25" s="123"/>
      <c r="W25" s="123"/>
      <c r="X25" s="123"/>
      <c r="Y25" s="119" t="s">
        <v>104</v>
      </c>
      <c r="Z25" s="120"/>
      <c r="AA25" s="16"/>
      <c r="AB25" s="16"/>
      <c r="AC25" s="16"/>
      <c r="AD25" s="16"/>
      <c r="AE25" s="16"/>
      <c r="AF25" s="16" t="s">
        <v>36</v>
      </c>
      <c r="AG25" s="16"/>
      <c r="AH25" s="16"/>
      <c r="AI25" s="16"/>
      <c r="AJ25" s="16"/>
      <c r="AK25" s="16"/>
      <c r="AL25" s="16"/>
      <c r="AM25" s="21" t="s">
        <v>40</v>
      </c>
      <c r="AN25" s="117">
        <v>15000</v>
      </c>
      <c r="AO25" s="118"/>
      <c r="AP25" s="118"/>
      <c r="AQ25" s="118"/>
      <c r="AR25" s="118"/>
      <c r="AS25" s="119" t="s">
        <v>43</v>
      </c>
      <c r="AT25" s="120"/>
      <c r="AU25" s="16"/>
      <c r="AV25" s="16"/>
      <c r="AW25" s="16"/>
      <c r="AX25" s="16"/>
      <c r="AY25" s="16"/>
      <c r="AZ25" s="16"/>
      <c r="BA25" s="16"/>
      <c r="BB25" s="16"/>
      <c r="BC25" s="16"/>
      <c r="BE25" s="16"/>
      <c r="BF25" s="16"/>
      <c r="BG25" s="16"/>
    </row>
    <row r="26" spans="1:55" ht="17.25" customHeight="1">
      <c r="A26" s="174"/>
      <c r="B26" s="174"/>
      <c r="C26" s="172" t="s">
        <v>128</v>
      </c>
      <c r="D26" s="172"/>
      <c r="E26" s="172"/>
      <c r="F26" s="172"/>
      <c r="G26" s="172"/>
      <c r="H26" s="172"/>
      <c r="I26" s="172"/>
      <c r="J26" s="172"/>
      <c r="K26" s="172"/>
      <c r="L26" s="169">
        <f>IF(50000&lt;J10,IF(100000&lt;J10,500000,J10-50000),0)</f>
        <v>0</v>
      </c>
      <c r="M26" s="170"/>
      <c r="N26" s="170"/>
      <c r="O26" s="170"/>
      <c r="P26" s="170"/>
      <c r="Q26" s="171">
        <v>0.6</v>
      </c>
      <c r="R26" s="171"/>
      <c r="S26" s="171"/>
      <c r="T26" s="123">
        <f>L26*Q26</f>
        <v>0</v>
      </c>
      <c r="U26" s="123"/>
      <c r="V26" s="123"/>
      <c r="W26" s="123"/>
      <c r="X26" s="123"/>
      <c r="Y26" s="119" t="s">
        <v>106</v>
      </c>
      <c r="Z26" s="120"/>
      <c r="AA26" s="16"/>
      <c r="AB26" s="16"/>
      <c r="AC26" s="16"/>
      <c r="AD26" s="16"/>
      <c r="AE26" s="16"/>
      <c r="AF26" s="16" t="s">
        <v>163</v>
      </c>
      <c r="AG26" s="16"/>
      <c r="AH26" s="16"/>
      <c r="AI26" s="16"/>
      <c r="AJ26" s="16"/>
      <c r="AK26" s="16"/>
      <c r="AL26" s="16"/>
      <c r="AM26" s="16"/>
      <c r="AN26" s="16"/>
      <c r="AO26" s="16"/>
      <c r="AP26" s="16"/>
      <c r="AQ26" s="16"/>
      <c r="AR26" s="16"/>
      <c r="AS26" s="16"/>
      <c r="AT26" s="16"/>
      <c r="AU26" s="16"/>
      <c r="AV26" s="16"/>
      <c r="AW26" s="16"/>
      <c r="AX26" s="16"/>
      <c r="AY26" s="16"/>
      <c r="AZ26" s="16"/>
      <c r="BA26" s="16"/>
      <c r="BB26" s="16"/>
      <c r="BC26" s="16"/>
    </row>
    <row r="27" spans="1:55" ht="17.25" customHeight="1">
      <c r="A27" s="174"/>
      <c r="B27" s="174"/>
      <c r="C27" s="172" t="s">
        <v>129</v>
      </c>
      <c r="D27" s="172"/>
      <c r="E27" s="172"/>
      <c r="F27" s="172"/>
      <c r="G27" s="172"/>
      <c r="H27" s="172"/>
      <c r="I27" s="172"/>
      <c r="J27" s="172"/>
      <c r="K27" s="172"/>
      <c r="L27" s="169">
        <f>IF(100000&lt;J10,J10-100000,0)</f>
        <v>0</v>
      </c>
      <c r="M27" s="170"/>
      <c r="N27" s="170"/>
      <c r="O27" s="170"/>
      <c r="P27" s="170"/>
      <c r="Q27" s="171">
        <v>0.5</v>
      </c>
      <c r="R27" s="171"/>
      <c r="S27" s="171"/>
      <c r="T27" s="123">
        <f>L27*Q27</f>
        <v>0</v>
      </c>
      <c r="U27" s="123"/>
      <c r="V27" s="123"/>
      <c r="W27" s="123"/>
      <c r="X27" s="123"/>
      <c r="Y27" s="119" t="s">
        <v>112</v>
      </c>
      <c r="Z27" s="120"/>
      <c r="AA27" s="16"/>
      <c r="AB27" s="16"/>
      <c r="AC27" s="16"/>
      <c r="AD27" s="16"/>
      <c r="AE27" s="16"/>
      <c r="AF27" s="16" t="s">
        <v>45</v>
      </c>
      <c r="AG27" s="16"/>
      <c r="AH27" s="16"/>
      <c r="AI27" s="16"/>
      <c r="AJ27" s="16"/>
      <c r="AK27" s="16"/>
      <c r="AL27" s="16"/>
      <c r="AM27" s="16"/>
      <c r="AN27" s="16"/>
      <c r="AO27" s="16"/>
      <c r="AP27" s="16"/>
      <c r="AQ27" s="16"/>
      <c r="AR27" s="22" t="str">
        <f>IF(AN24&gt;3000,IF(AN25&gt;1000,"☑","□"),"□")</f>
        <v>☑</v>
      </c>
      <c r="AS27" s="16" t="s">
        <v>46</v>
      </c>
      <c r="AT27" s="16"/>
      <c r="AU27" s="34" t="str">
        <f>IF(AN24&gt;3000,IF(AN25&gt;1000,"□","☑"),"☑")</f>
        <v>□</v>
      </c>
      <c r="AV27" s="16" t="s">
        <v>47</v>
      </c>
      <c r="AW27" s="16"/>
      <c r="AX27" s="16"/>
      <c r="AY27" s="16"/>
      <c r="AZ27" s="16"/>
      <c r="BA27" s="16"/>
      <c r="BB27" s="16"/>
      <c r="BC27" s="16"/>
    </row>
    <row r="28" spans="1:55" ht="17.25" customHeight="1">
      <c r="A28" s="174"/>
      <c r="B28" s="174"/>
      <c r="C28" s="172" t="s">
        <v>5</v>
      </c>
      <c r="D28" s="172"/>
      <c r="E28" s="172"/>
      <c r="F28" s="172"/>
      <c r="G28" s="172"/>
      <c r="H28" s="172"/>
      <c r="I28" s="172"/>
      <c r="J28" s="172"/>
      <c r="K28" s="172"/>
      <c r="L28" s="143"/>
      <c r="M28" s="119"/>
      <c r="N28" s="119"/>
      <c r="O28" s="119"/>
      <c r="P28" s="119"/>
      <c r="Q28" s="119"/>
      <c r="R28" s="119"/>
      <c r="S28" s="119"/>
      <c r="T28" s="123">
        <f>SUM(T24:X27)</f>
        <v>1000</v>
      </c>
      <c r="U28" s="123"/>
      <c r="V28" s="123"/>
      <c r="W28" s="123"/>
      <c r="X28" s="123"/>
      <c r="Y28" s="119" t="s">
        <v>77</v>
      </c>
      <c r="Z28" s="120"/>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row>
    <row r="29" spans="1:64" ht="17.2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t="s">
        <v>155</v>
      </c>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H29" s="16"/>
      <c r="BI29" s="16"/>
      <c r="BJ29" s="16"/>
      <c r="BK29" s="16"/>
      <c r="BL29" s="16"/>
    </row>
    <row r="30" spans="1:64" ht="17.25" customHeight="1">
      <c r="A30" s="16" t="s">
        <v>20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t="s">
        <v>52</v>
      </c>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H30" s="16"/>
      <c r="BI30" s="16"/>
      <c r="BJ30" s="16"/>
      <c r="BK30" s="16"/>
      <c r="BL30" s="16"/>
    </row>
    <row r="31" spans="1:64" ht="17.25" customHeight="1">
      <c r="A31" s="16" t="s">
        <v>169</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t="s">
        <v>124</v>
      </c>
      <c r="AG31" s="16"/>
      <c r="AH31" s="16"/>
      <c r="AI31" s="16"/>
      <c r="AJ31" s="16"/>
      <c r="AK31" s="16"/>
      <c r="AL31" s="16"/>
      <c r="AM31" s="16"/>
      <c r="AN31" s="16"/>
      <c r="AO31" s="16"/>
      <c r="AP31" s="16" t="s">
        <v>40</v>
      </c>
      <c r="AQ31" s="18" t="s">
        <v>57</v>
      </c>
      <c r="AR31" s="19"/>
      <c r="AS31" s="19"/>
      <c r="AT31" s="19"/>
      <c r="AU31" s="19"/>
      <c r="AV31" s="23"/>
      <c r="AW31" s="23"/>
      <c r="AX31" s="123">
        <f>IF(AN24&gt;3000,ROUND((V9+V11+V12+T28)/5000,2),0)</f>
        <v>0.67</v>
      </c>
      <c r="AY31" s="123"/>
      <c r="AZ31" s="123"/>
      <c r="BA31" s="19" t="s">
        <v>164</v>
      </c>
      <c r="BB31" s="20"/>
      <c r="BC31" s="16"/>
      <c r="BH31" s="16"/>
      <c r="BI31" s="16"/>
      <c r="BJ31" s="16"/>
      <c r="BK31" s="16"/>
      <c r="BL31" s="16"/>
    </row>
    <row r="32" spans="1:64" ht="17.25" customHeight="1">
      <c r="A32" s="16"/>
      <c r="B32" s="16" t="s">
        <v>170</v>
      </c>
      <c r="C32" s="16"/>
      <c r="D32" s="16"/>
      <c r="E32" s="16"/>
      <c r="F32" s="16"/>
      <c r="G32" s="16"/>
      <c r="H32" s="147">
        <v>250</v>
      </c>
      <c r="I32" s="147"/>
      <c r="J32" s="16" t="s">
        <v>81</v>
      </c>
      <c r="K32" s="16"/>
      <c r="L32" s="21" t="s">
        <v>40</v>
      </c>
      <c r="M32" s="18" t="s">
        <v>69</v>
      </c>
      <c r="N32" s="19"/>
      <c r="O32" s="19"/>
      <c r="P32" s="19"/>
      <c r="Q32" s="19"/>
      <c r="R32" s="19"/>
      <c r="S32" s="19"/>
      <c r="T32" s="123">
        <f>ROUND(SUM(V9)/H32,2)</f>
        <v>0.45</v>
      </c>
      <c r="U32" s="119"/>
      <c r="V32" s="119"/>
      <c r="W32" s="119"/>
      <c r="X32" s="119"/>
      <c r="Y32" s="19" t="s">
        <v>83</v>
      </c>
      <c r="Z32" s="20"/>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H32" s="16"/>
      <c r="BI32" s="16"/>
      <c r="BJ32" s="16"/>
      <c r="BK32" s="16"/>
      <c r="BL32" s="16"/>
    </row>
    <row r="33" spans="1:64" ht="17.25" customHeight="1">
      <c r="A33" s="16" t="s">
        <v>171</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t="s">
        <v>156</v>
      </c>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H33" s="16"/>
      <c r="BI33" s="16"/>
      <c r="BJ33" s="16"/>
      <c r="BK33" s="16"/>
      <c r="BL33" s="16"/>
    </row>
    <row r="34" spans="1:64" ht="17.25" customHeight="1">
      <c r="A34" s="16"/>
      <c r="B34" s="16" t="s">
        <v>172</v>
      </c>
      <c r="C34" s="16"/>
      <c r="D34" s="16"/>
      <c r="E34" s="16"/>
      <c r="F34" s="16"/>
      <c r="G34" s="16"/>
      <c r="H34" s="147">
        <v>250</v>
      </c>
      <c r="I34" s="147"/>
      <c r="J34" s="16" t="s">
        <v>81</v>
      </c>
      <c r="K34" s="16"/>
      <c r="L34" s="21" t="s">
        <v>40</v>
      </c>
      <c r="M34" s="18" t="s">
        <v>69</v>
      </c>
      <c r="N34" s="19"/>
      <c r="O34" s="19"/>
      <c r="P34" s="19"/>
      <c r="Q34" s="19"/>
      <c r="R34" s="19"/>
      <c r="S34" s="19"/>
      <c r="T34" s="123">
        <f>ROUND(SUM(V11,V12,T28)/H34,2)</f>
        <v>12.98</v>
      </c>
      <c r="U34" s="119"/>
      <c r="V34" s="119"/>
      <c r="W34" s="119"/>
      <c r="X34" s="119"/>
      <c r="Y34" s="19" t="s">
        <v>92</v>
      </c>
      <c r="Z34" s="20"/>
      <c r="AA34" s="16"/>
      <c r="AB34" s="16"/>
      <c r="AC34" s="16"/>
      <c r="AD34" s="16"/>
      <c r="AE34" s="16"/>
      <c r="AF34" s="132" t="s">
        <v>61</v>
      </c>
      <c r="AG34" s="132"/>
      <c r="AH34" s="132"/>
      <c r="AI34" s="132"/>
      <c r="AJ34" s="132"/>
      <c r="AK34" s="132"/>
      <c r="AL34" s="132"/>
      <c r="AM34" s="132"/>
      <c r="AN34" s="133"/>
      <c r="AO34" s="109" t="s">
        <v>73</v>
      </c>
      <c r="AP34" s="111">
        <f>IF(AN24&gt;3000,L39,"")</f>
        <v>5100</v>
      </c>
      <c r="AQ34" s="111"/>
      <c r="AR34" s="111"/>
      <c r="AS34" s="111"/>
      <c r="AT34" s="113" t="s">
        <v>43</v>
      </c>
      <c r="AU34" s="115">
        <f>IF(AP34&lt;=AW34,"","○")</f>
      </c>
      <c r="AV34" s="116"/>
      <c r="AW34" s="131">
        <v>6000</v>
      </c>
      <c r="AX34" s="131"/>
      <c r="AY34" s="132" t="s">
        <v>43</v>
      </c>
      <c r="AZ34" s="16"/>
      <c r="BA34" s="16"/>
      <c r="BB34" s="16"/>
      <c r="BC34" s="16"/>
      <c r="BH34" s="16"/>
      <c r="BI34" s="16"/>
      <c r="BJ34" s="16"/>
      <c r="BK34" s="16"/>
      <c r="BL34" s="16"/>
    </row>
    <row r="35" spans="1:64" ht="17.25" customHeight="1">
      <c r="A35" s="16" t="s">
        <v>173</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32"/>
      <c r="AG35" s="132"/>
      <c r="AH35" s="132"/>
      <c r="AI35" s="132"/>
      <c r="AJ35" s="132"/>
      <c r="AK35" s="132"/>
      <c r="AL35" s="132"/>
      <c r="AM35" s="132"/>
      <c r="AN35" s="133"/>
      <c r="AO35" s="110"/>
      <c r="AP35" s="112"/>
      <c r="AQ35" s="112"/>
      <c r="AR35" s="112"/>
      <c r="AS35" s="112"/>
      <c r="AT35" s="114"/>
      <c r="AU35" s="115" t="str">
        <f>IF(AP34&gt;AW34,"","○")</f>
        <v>○</v>
      </c>
      <c r="AV35" s="116"/>
      <c r="AW35" s="131"/>
      <c r="AX35" s="131"/>
      <c r="AY35" s="132"/>
      <c r="AZ35" s="16"/>
      <c r="BA35" s="16"/>
      <c r="BB35" s="16"/>
      <c r="BC35" s="16"/>
      <c r="BH35" s="16"/>
      <c r="BI35" s="16"/>
      <c r="BJ35" s="16"/>
      <c r="BK35" s="16"/>
      <c r="BL35" s="16"/>
    </row>
    <row r="36" spans="1:55" ht="17.25" customHeight="1">
      <c r="A36" s="16"/>
      <c r="B36" s="16" t="s">
        <v>174</v>
      </c>
      <c r="C36" s="16"/>
      <c r="D36" s="16"/>
      <c r="E36" s="16"/>
      <c r="F36" s="16"/>
      <c r="G36" s="16"/>
      <c r="H36" s="16"/>
      <c r="I36" s="16"/>
      <c r="J36" s="16"/>
      <c r="K36" s="16"/>
      <c r="L36" s="21" t="s">
        <v>40</v>
      </c>
      <c r="M36" s="18"/>
      <c r="N36" s="19"/>
      <c r="O36" s="19"/>
      <c r="P36" s="19"/>
      <c r="Q36" s="19"/>
      <c r="R36" s="19"/>
      <c r="S36" s="19"/>
      <c r="T36" s="123">
        <f>SUM(T32,T34)</f>
        <v>13.43</v>
      </c>
      <c r="U36" s="119"/>
      <c r="V36" s="119"/>
      <c r="W36" s="119"/>
      <c r="X36" s="119"/>
      <c r="Y36" s="19" t="s">
        <v>110</v>
      </c>
      <c r="Z36" s="20"/>
      <c r="AA36" s="17"/>
      <c r="AB36" s="16"/>
      <c r="AC36" s="16"/>
      <c r="AD36" s="16"/>
      <c r="AE36" s="16"/>
      <c r="AF36" s="16" t="s">
        <v>63</v>
      </c>
      <c r="AG36" s="16"/>
      <c r="AH36" s="16"/>
      <c r="AI36" s="16"/>
      <c r="AJ36" s="16"/>
      <c r="AK36" s="16"/>
      <c r="AL36" s="16"/>
      <c r="AM36" s="16"/>
      <c r="AN36" s="16"/>
      <c r="AO36" s="22" t="str">
        <f>IF(AP34&gt;=AW34,"□","☑")</f>
        <v>☑</v>
      </c>
      <c r="AP36" s="16" t="s">
        <v>46</v>
      </c>
      <c r="AQ36" s="16"/>
      <c r="AR36" s="22" t="str">
        <f>IF(AP34&lt;AW34,"□","☑")</f>
        <v>□</v>
      </c>
      <c r="AS36" s="16" t="s">
        <v>47</v>
      </c>
      <c r="AT36" s="16"/>
      <c r="AU36" s="16"/>
      <c r="AV36" s="16"/>
      <c r="AW36" s="16"/>
      <c r="AX36" s="16"/>
      <c r="AY36" s="16"/>
      <c r="AZ36" s="16"/>
      <c r="BA36" s="16"/>
      <c r="BB36" s="16"/>
      <c r="BC36" s="16"/>
    </row>
    <row r="37" spans="1:55" ht="17.25" customHeight="1">
      <c r="A37" s="16"/>
      <c r="B37" s="16"/>
      <c r="C37" s="16"/>
      <c r="D37" s="16"/>
      <c r="E37" s="16"/>
      <c r="F37" s="16"/>
      <c r="G37" s="16"/>
      <c r="H37" s="16"/>
      <c r="I37" s="16"/>
      <c r="J37" s="16"/>
      <c r="K37" s="16"/>
      <c r="L37" s="21"/>
      <c r="M37" s="17"/>
      <c r="N37" s="17"/>
      <c r="O37" s="17"/>
      <c r="P37" s="17"/>
      <c r="Q37" s="17"/>
      <c r="R37" s="17"/>
      <c r="S37" s="17"/>
      <c r="T37" s="35"/>
      <c r="U37" s="17"/>
      <c r="V37" s="17"/>
      <c r="W37" s="17"/>
      <c r="X37" s="17"/>
      <c r="Y37" s="17"/>
      <c r="Z37" s="17"/>
      <c r="AA37" s="17"/>
      <c r="AB37" s="16"/>
      <c r="AC37" s="16"/>
      <c r="AD37" s="16"/>
      <c r="AE37" s="16"/>
      <c r="AF37" s="132" t="s">
        <v>66</v>
      </c>
      <c r="AG37" s="132"/>
      <c r="AH37" s="132"/>
      <c r="AI37" s="132" t="s">
        <v>67</v>
      </c>
      <c r="AJ37" s="130" t="s">
        <v>68</v>
      </c>
      <c r="AK37" s="130"/>
      <c r="AL37" s="130"/>
      <c r="AM37" s="130"/>
      <c r="AN37" s="130"/>
      <c r="AO37" s="127" t="s">
        <v>40</v>
      </c>
      <c r="AP37" s="109" t="s">
        <v>69</v>
      </c>
      <c r="AQ37" s="128"/>
      <c r="AR37" s="128"/>
      <c r="AS37" s="128"/>
      <c r="AT37" s="128"/>
      <c r="AU37" s="128"/>
      <c r="AV37" s="128"/>
      <c r="AW37" s="111">
        <f>IF(AP34&lt;AW34,IF(6000&gt;AN24,ROUND(1-(AW34-AP34)/(AP34),2)),0)</f>
        <v>0.82</v>
      </c>
      <c r="AX37" s="111"/>
      <c r="AY37" s="111"/>
      <c r="AZ37" s="128" t="s">
        <v>165</v>
      </c>
      <c r="BA37" s="113"/>
      <c r="BB37" s="16"/>
      <c r="BC37" s="16"/>
    </row>
    <row r="38" spans="1:55" ht="17.25" customHeight="1">
      <c r="A38" s="16" t="s">
        <v>21</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7"/>
      <c r="AB38" s="16"/>
      <c r="AC38" s="16"/>
      <c r="AD38" s="16"/>
      <c r="AE38" s="16"/>
      <c r="AF38" s="132"/>
      <c r="AG38" s="132"/>
      <c r="AH38" s="132"/>
      <c r="AI38" s="132"/>
      <c r="AJ38" s="121" t="s">
        <v>73</v>
      </c>
      <c r="AK38" s="121"/>
      <c r="AL38" s="121"/>
      <c r="AM38" s="121"/>
      <c r="AN38" s="121"/>
      <c r="AO38" s="127"/>
      <c r="AP38" s="110"/>
      <c r="AQ38" s="129"/>
      <c r="AR38" s="129"/>
      <c r="AS38" s="129"/>
      <c r="AT38" s="129"/>
      <c r="AU38" s="129"/>
      <c r="AV38" s="129"/>
      <c r="AW38" s="112"/>
      <c r="AX38" s="112"/>
      <c r="AY38" s="112"/>
      <c r="AZ38" s="129"/>
      <c r="BA38" s="114"/>
      <c r="BB38" s="16"/>
      <c r="BC38" s="16"/>
    </row>
    <row r="39" spans="1:55" ht="17.25" customHeight="1">
      <c r="A39" s="16"/>
      <c r="B39" s="132" t="s">
        <v>116</v>
      </c>
      <c r="C39" s="132"/>
      <c r="D39" s="132"/>
      <c r="E39" s="132"/>
      <c r="F39" s="132"/>
      <c r="G39" s="132"/>
      <c r="H39" s="132"/>
      <c r="I39" s="132"/>
      <c r="J39" s="132"/>
      <c r="K39" s="109" t="s">
        <v>73</v>
      </c>
      <c r="L39" s="111">
        <f>J15</f>
        <v>5100</v>
      </c>
      <c r="M39" s="111"/>
      <c r="N39" s="111"/>
      <c r="O39" s="111"/>
      <c r="P39" s="113" t="s">
        <v>106</v>
      </c>
      <c r="Q39" s="115">
        <f>IF(L39&lt;=S39,"","○")</f>
      </c>
      <c r="R39" s="116"/>
      <c r="S39" s="131">
        <v>6000</v>
      </c>
      <c r="T39" s="131"/>
      <c r="U39" s="132" t="s">
        <v>112</v>
      </c>
      <c r="V39" s="16"/>
      <c r="W39" s="16"/>
      <c r="X39" s="16"/>
      <c r="Y39" s="16"/>
      <c r="Z39" s="16"/>
      <c r="AA39" s="17"/>
      <c r="AB39" s="16"/>
      <c r="AC39" s="16"/>
      <c r="AD39" s="16"/>
      <c r="AE39" s="16"/>
      <c r="AF39" s="16"/>
      <c r="AG39" s="16"/>
      <c r="AH39" s="16"/>
      <c r="AI39" s="16"/>
      <c r="AJ39" s="16"/>
      <c r="AK39" s="16"/>
      <c r="AL39" s="16"/>
      <c r="AM39" s="16"/>
      <c r="AN39" s="16"/>
      <c r="AO39" s="24"/>
      <c r="AP39" s="16"/>
      <c r="AQ39" s="16"/>
      <c r="AR39" s="24"/>
      <c r="AS39" s="16"/>
      <c r="AT39" s="16"/>
      <c r="AU39" s="16"/>
      <c r="AV39" s="16"/>
      <c r="AW39" s="16"/>
      <c r="AX39" s="16"/>
      <c r="AY39" s="16"/>
      <c r="AZ39" s="16"/>
      <c r="BA39" s="16"/>
      <c r="BB39" s="16"/>
      <c r="BC39" s="16"/>
    </row>
    <row r="40" spans="1:55" ht="17.25" customHeight="1">
      <c r="A40" s="16"/>
      <c r="B40" s="132"/>
      <c r="C40" s="132"/>
      <c r="D40" s="132"/>
      <c r="E40" s="132"/>
      <c r="F40" s="132"/>
      <c r="G40" s="132"/>
      <c r="H40" s="132"/>
      <c r="I40" s="132"/>
      <c r="J40" s="132"/>
      <c r="K40" s="110"/>
      <c r="L40" s="112"/>
      <c r="M40" s="112"/>
      <c r="N40" s="112"/>
      <c r="O40" s="112"/>
      <c r="P40" s="114"/>
      <c r="Q40" s="115" t="str">
        <f>IF(L39&gt;S39,"","○")</f>
        <v>○</v>
      </c>
      <c r="R40" s="116"/>
      <c r="S40" s="131"/>
      <c r="T40" s="131"/>
      <c r="U40" s="132"/>
      <c r="V40" s="16"/>
      <c r="W40" s="16"/>
      <c r="X40" s="16"/>
      <c r="Y40" s="16"/>
      <c r="Z40" s="16"/>
      <c r="AA40" s="17"/>
      <c r="AB40" s="16"/>
      <c r="AC40" s="16"/>
      <c r="AD40" s="16"/>
      <c r="AE40" s="16" t="s">
        <v>157</v>
      </c>
      <c r="AF40" s="16"/>
      <c r="AG40" s="16"/>
      <c r="AH40" s="16"/>
      <c r="AI40" s="16"/>
      <c r="AJ40" s="16"/>
      <c r="AK40" s="16"/>
      <c r="AL40" s="16"/>
      <c r="AM40" s="16"/>
      <c r="AN40" s="16"/>
      <c r="AO40" s="24"/>
      <c r="AP40" s="16"/>
      <c r="AQ40" s="16"/>
      <c r="AR40" s="24"/>
      <c r="AS40" s="16"/>
      <c r="AT40" s="16"/>
      <c r="AU40" s="16"/>
      <c r="AV40" s="16"/>
      <c r="AW40" s="16"/>
      <c r="AX40" s="16"/>
      <c r="AY40" s="16"/>
      <c r="AZ40" s="16"/>
      <c r="BA40" s="16"/>
      <c r="BB40" s="16"/>
      <c r="BC40" s="16"/>
    </row>
    <row r="41" spans="1:55" ht="17.25" customHeight="1">
      <c r="A41" s="16"/>
      <c r="B41" s="16" t="s">
        <v>117</v>
      </c>
      <c r="C41" s="16"/>
      <c r="D41" s="16"/>
      <c r="E41" s="16"/>
      <c r="F41" s="16"/>
      <c r="G41" s="16"/>
      <c r="H41" s="16"/>
      <c r="I41" s="16"/>
      <c r="J41" s="16"/>
      <c r="K41" s="22" t="str">
        <f>IF(L39&gt;=S39,"□","☑")</f>
        <v>☑</v>
      </c>
      <c r="L41" s="16" t="s">
        <v>118</v>
      </c>
      <c r="M41" s="16"/>
      <c r="N41" s="22" t="str">
        <f>IF(L39&lt;S39,"□","☑")</f>
        <v>□</v>
      </c>
      <c r="O41" s="16" t="s">
        <v>115</v>
      </c>
      <c r="P41" s="16"/>
      <c r="Q41" s="16"/>
      <c r="R41" s="16"/>
      <c r="S41" s="16"/>
      <c r="T41" s="16"/>
      <c r="U41" s="16"/>
      <c r="V41" s="16"/>
      <c r="W41" s="16"/>
      <c r="X41" s="16"/>
      <c r="Y41" s="16"/>
      <c r="Z41" s="16"/>
      <c r="AA41" s="17"/>
      <c r="AB41" s="16"/>
      <c r="AC41" s="16"/>
      <c r="AD41" s="16"/>
      <c r="AE41" s="16"/>
      <c r="AF41" s="16" t="s">
        <v>166</v>
      </c>
      <c r="AG41" s="16"/>
      <c r="AH41" s="16"/>
      <c r="AI41" s="16"/>
      <c r="AJ41" s="16"/>
      <c r="AK41" s="16"/>
      <c r="AL41" s="16"/>
      <c r="AM41" s="16"/>
      <c r="AN41" s="16"/>
      <c r="AO41" s="21" t="s">
        <v>40</v>
      </c>
      <c r="AP41" s="122">
        <f>IF(AP34&gt;AW34,0,ROUND(AX31*AW37,2))</f>
        <v>0.55</v>
      </c>
      <c r="AQ41" s="123"/>
      <c r="AR41" s="123"/>
      <c r="AS41" s="124"/>
      <c r="AT41" s="16" t="s">
        <v>34</v>
      </c>
      <c r="AU41" s="16"/>
      <c r="AV41" s="16"/>
      <c r="AW41" s="125">
        <f>ROUNDUP(AP41,0)</f>
        <v>1</v>
      </c>
      <c r="AX41" s="126"/>
      <c r="AY41" s="126"/>
      <c r="AZ41" s="126"/>
      <c r="BA41" s="20" t="s">
        <v>35</v>
      </c>
      <c r="BB41" s="16"/>
      <c r="BC41" s="16"/>
    </row>
    <row r="42" spans="1:55" ht="17.25" customHeight="1">
      <c r="A42" s="16"/>
      <c r="B42" s="132" t="s">
        <v>119</v>
      </c>
      <c r="C42" s="132"/>
      <c r="D42" s="132"/>
      <c r="E42" s="132" t="s">
        <v>120</v>
      </c>
      <c r="F42" s="130" t="s">
        <v>121</v>
      </c>
      <c r="G42" s="130"/>
      <c r="H42" s="130"/>
      <c r="I42" s="130"/>
      <c r="J42" s="130"/>
      <c r="K42" s="130"/>
      <c r="L42" s="130"/>
      <c r="M42" s="173" t="s">
        <v>105</v>
      </c>
      <c r="N42" s="109" t="s">
        <v>183</v>
      </c>
      <c r="O42" s="128"/>
      <c r="P42" s="128"/>
      <c r="Q42" s="128"/>
      <c r="R42" s="128"/>
      <c r="S42" s="128"/>
      <c r="T42" s="128"/>
      <c r="U42" s="175">
        <f>IF(L39&lt;S39,ROUND(1-((6000-J15)/(2*J15)),3),0)</f>
        <v>0.912</v>
      </c>
      <c r="V42" s="175"/>
      <c r="W42" s="175"/>
      <c r="X42" s="128" t="s">
        <v>122</v>
      </c>
      <c r="Y42" s="113"/>
      <c r="Z42" s="16"/>
      <c r="AA42" s="16"/>
      <c r="AB42" s="16"/>
      <c r="AC42" s="16"/>
      <c r="AD42" s="16"/>
      <c r="AE42" s="16"/>
      <c r="AF42" s="16" t="s">
        <v>167</v>
      </c>
      <c r="AG42" s="16"/>
      <c r="AH42" s="16"/>
      <c r="AI42" s="16"/>
      <c r="AJ42" s="16"/>
      <c r="AK42" s="16"/>
      <c r="AL42" s="16"/>
      <c r="AM42" s="16"/>
      <c r="AN42" s="16"/>
      <c r="AO42" s="21" t="s">
        <v>40</v>
      </c>
      <c r="AP42" s="122">
        <f>IF(AP34&lt;AW34,0,AX31)</f>
        <v>0</v>
      </c>
      <c r="AQ42" s="123"/>
      <c r="AR42" s="123"/>
      <c r="AS42" s="124"/>
      <c r="AT42" s="16" t="s">
        <v>34</v>
      </c>
      <c r="AU42" s="16"/>
      <c r="AV42" s="16"/>
      <c r="AW42" s="125">
        <f>ROUNDUP(AP42,0)</f>
        <v>0</v>
      </c>
      <c r="AX42" s="126"/>
      <c r="AY42" s="126"/>
      <c r="AZ42" s="126"/>
      <c r="BA42" s="20" t="s">
        <v>35</v>
      </c>
      <c r="BB42" s="16"/>
      <c r="BC42" s="16"/>
    </row>
    <row r="43" spans="1:55" ht="17.25" customHeight="1">
      <c r="A43" s="16"/>
      <c r="B43" s="132"/>
      <c r="C43" s="132"/>
      <c r="D43" s="132"/>
      <c r="E43" s="132"/>
      <c r="F43" s="147" t="s">
        <v>123</v>
      </c>
      <c r="G43" s="147"/>
      <c r="H43" s="147"/>
      <c r="I43" s="147"/>
      <c r="J43" s="147"/>
      <c r="K43" s="147"/>
      <c r="L43" s="147"/>
      <c r="M43" s="173"/>
      <c r="N43" s="110"/>
      <c r="O43" s="129"/>
      <c r="P43" s="129"/>
      <c r="Q43" s="129"/>
      <c r="R43" s="129"/>
      <c r="S43" s="129"/>
      <c r="T43" s="129"/>
      <c r="U43" s="176"/>
      <c r="V43" s="176"/>
      <c r="W43" s="176"/>
      <c r="X43" s="129"/>
      <c r="Y43" s="114"/>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row>
    <row r="44" spans="1:55" ht="17.2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25" t="s">
        <v>177</v>
      </c>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56" ht="17.25" customHeight="1">
      <c r="A45" s="17"/>
      <c r="B45" s="16"/>
      <c r="C45" s="16"/>
      <c r="D45" s="16"/>
      <c r="E45" s="16"/>
      <c r="F45" s="16"/>
      <c r="G45" s="16"/>
      <c r="H45" s="16"/>
      <c r="I45" s="16"/>
      <c r="J45" s="16"/>
      <c r="K45" s="16"/>
      <c r="L45" s="16"/>
      <c r="M45" s="16"/>
      <c r="N45" s="16"/>
      <c r="O45" s="16"/>
      <c r="P45" s="16"/>
      <c r="Q45" s="16"/>
      <c r="R45" s="16"/>
      <c r="S45" s="16"/>
      <c r="T45" s="16"/>
      <c r="U45" s="16"/>
      <c r="V45" s="16"/>
      <c r="W45" s="16"/>
      <c r="X45" s="17"/>
      <c r="Y45" s="17"/>
      <c r="Z45" s="17"/>
      <c r="AA45" s="16"/>
      <c r="AB45" s="16"/>
      <c r="AC45" s="16"/>
      <c r="AD45" s="16"/>
      <c r="AE45" s="16"/>
      <c r="AF45" s="108" t="s">
        <v>178</v>
      </c>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row>
    <row r="46" spans="1:56" ht="17.25" customHeight="1">
      <c r="A46" s="17"/>
      <c r="B46" s="16"/>
      <c r="C46" s="16"/>
      <c r="D46" s="16"/>
      <c r="E46" s="16"/>
      <c r="F46" s="16"/>
      <c r="G46" s="16"/>
      <c r="H46" s="16"/>
      <c r="I46" s="16"/>
      <c r="J46" s="16"/>
      <c r="K46" s="16"/>
      <c r="L46" s="16"/>
      <c r="M46" s="16"/>
      <c r="N46" s="16"/>
      <c r="O46" s="16"/>
      <c r="P46" s="16"/>
      <c r="Q46" s="16"/>
      <c r="R46" s="16"/>
      <c r="S46" s="16"/>
      <c r="T46" s="16"/>
      <c r="U46" s="16"/>
      <c r="V46" s="16"/>
      <c r="W46" s="16"/>
      <c r="X46" s="17"/>
      <c r="Y46" s="17"/>
      <c r="Z46" s="17"/>
      <c r="AA46" s="16"/>
      <c r="AB46" s="16"/>
      <c r="AC46" s="16"/>
      <c r="AD46" s="16"/>
      <c r="AE46" s="16"/>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row>
    <row r="47" spans="1:56" ht="17.25" customHeight="1">
      <c r="A47" s="17"/>
      <c r="B47" s="16"/>
      <c r="C47" s="16"/>
      <c r="D47" s="16"/>
      <c r="E47" s="16"/>
      <c r="F47" s="16"/>
      <c r="G47" s="16"/>
      <c r="H47" s="16"/>
      <c r="I47" s="16"/>
      <c r="J47" s="16"/>
      <c r="K47" s="16"/>
      <c r="L47" s="16"/>
      <c r="M47" s="16"/>
      <c r="N47" s="16"/>
      <c r="O47" s="16"/>
      <c r="P47" s="16"/>
      <c r="Q47" s="16"/>
      <c r="R47" s="16"/>
      <c r="S47" s="16"/>
      <c r="T47" s="16"/>
      <c r="U47" s="16"/>
      <c r="V47" s="16"/>
      <c r="W47" s="16"/>
      <c r="X47" s="17"/>
      <c r="Y47" s="17"/>
      <c r="Z47" s="17"/>
      <c r="AA47" s="16"/>
      <c r="AB47" s="16"/>
      <c r="AC47" s="16"/>
      <c r="AD47" s="16"/>
      <c r="AE47" s="16"/>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row>
    <row r="48" spans="1:56" ht="17.25" customHeight="1">
      <c r="A48" s="17"/>
      <c r="B48" s="16"/>
      <c r="C48" s="16"/>
      <c r="D48" s="16"/>
      <c r="E48" s="16"/>
      <c r="F48" s="16"/>
      <c r="G48" s="16"/>
      <c r="H48" s="16"/>
      <c r="I48" s="16"/>
      <c r="J48" s="16"/>
      <c r="K48" s="16"/>
      <c r="L48" s="16"/>
      <c r="M48" s="16"/>
      <c r="N48" s="16"/>
      <c r="O48" s="16"/>
      <c r="P48" s="16"/>
      <c r="Q48" s="16"/>
      <c r="R48" s="16"/>
      <c r="S48" s="16"/>
      <c r="T48" s="16"/>
      <c r="U48" s="16"/>
      <c r="V48" s="16"/>
      <c r="W48" s="16"/>
      <c r="X48" s="17"/>
      <c r="Y48" s="17"/>
      <c r="Z48" s="17"/>
      <c r="AA48" s="16"/>
      <c r="AB48" s="16"/>
      <c r="AC48" s="16"/>
      <c r="AD48" s="16"/>
      <c r="AE48" s="16"/>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row>
    <row r="49" spans="1:56" ht="17.25" customHeight="1">
      <c r="A49" s="16"/>
      <c r="C49" s="2" t="s">
        <v>184</v>
      </c>
      <c r="X49" s="16"/>
      <c r="Y49" s="16"/>
      <c r="AA49" s="16"/>
      <c r="AB49" s="16"/>
      <c r="AC49" s="16"/>
      <c r="AD49" s="16"/>
      <c r="AE49" s="16"/>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row>
    <row r="50" spans="1:55" ht="17.25" customHeight="1">
      <c r="A50" s="16"/>
      <c r="B50" s="16"/>
      <c r="C50" s="16" t="s">
        <v>185</v>
      </c>
      <c r="D50" s="16"/>
      <c r="E50" s="16"/>
      <c r="F50" s="16"/>
      <c r="G50" s="16"/>
      <c r="H50" s="16"/>
      <c r="I50" s="16"/>
      <c r="J50" s="16"/>
      <c r="K50" s="16"/>
      <c r="L50" s="16"/>
      <c r="M50" s="16"/>
      <c r="N50" s="16"/>
      <c r="O50" s="16"/>
      <c r="P50" s="16"/>
      <c r="Q50" s="16"/>
      <c r="R50" s="16"/>
      <c r="S50" s="16"/>
      <c r="T50" s="16"/>
      <c r="U50" s="16"/>
      <c r="V50" s="16"/>
      <c r="W50" s="16"/>
      <c r="X50" s="16"/>
      <c r="Y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row>
    <row r="51" spans="1:55" ht="17.25" customHeight="1">
      <c r="A51" s="16"/>
      <c r="B51" s="16"/>
      <c r="C51" s="16" t="s">
        <v>186</v>
      </c>
      <c r="D51" s="16"/>
      <c r="E51" s="16"/>
      <c r="F51" s="16"/>
      <c r="G51" s="16"/>
      <c r="H51" s="16"/>
      <c r="I51" s="16"/>
      <c r="J51" s="16"/>
      <c r="K51" s="16"/>
      <c r="L51" s="16"/>
      <c r="M51" s="16"/>
      <c r="N51" s="16"/>
      <c r="O51" s="16"/>
      <c r="P51" s="16"/>
      <c r="Q51" s="16"/>
      <c r="R51" s="16"/>
      <c r="S51" s="16"/>
      <c r="T51" s="16"/>
      <c r="U51" s="16"/>
      <c r="V51" s="16"/>
      <c r="W51" s="16"/>
      <c r="X51" s="16"/>
      <c r="Y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row>
    <row r="52" spans="1:55" ht="17.25" customHeight="1">
      <c r="A52" s="16"/>
      <c r="B52" s="16"/>
      <c r="C52" s="16" t="s">
        <v>187</v>
      </c>
      <c r="D52" s="16"/>
      <c r="E52" s="16"/>
      <c r="F52" s="16"/>
      <c r="G52" s="16"/>
      <c r="H52" s="16"/>
      <c r="I52" s="16"/>
      <c r="J52" s="16"/>
      <c r="K52" s="16"/>
      <c r="L52" s="16"/>
      <c r="M52" s="16"/>
      <c r="N52" s="16"/>
      <c r="O52" s="16"/>
      <c r="P52" s="16"/>
      <c r="Q52" s="16"/>
      <c r="R52" s="16"/>
      <c r="S52" s="16"/>
      <c r="T52" s="16"/>
      <c r="U52" s="16"/>
      <c r="V52" s="16"/>
      <c r="W52" s="16"/>
      <c r="X52" s="16"/>
      <c r="Y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row>
    <row r="53" spans="1:55" ht="17.25" customHeight="1">
      <c r="A53" s="16"/>
      <c r="B53" s="16"/>
      <c r="C53" s="16" t="s">
        <v>188</v>
      </c>
      <c r="D53" s="16"/>
      <c r="E53" s="16"/>
      <c r="F53" s="16"/>
      <c r="G53" s="16"/>
      <c r="H53" s="16"/>
      <c r="I53" s="16"/>
      <c r="J53" s="16"/>
      <c r="K53" s="16"/>
      <c r="L53" s="16"/>
      <c r="M53" s="16"/>
      <c r="N53" s="16"/>
      <c r="O53" s="16"/>
      <c r="P53" s="16"/>
      <c r="Q53" s="16"/>
      <c r="R53" s="16"/>
      <c r="S53" s="16"/>
      <c r="T53" s="16"/>
      <c r="U53" s="16"/>
      <c r="V53" s="16"/>
      <c r="W53" s="16"/>
      <c r="X53" s="16"/>
      <c r="Y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row>
    <row r="54" spans="3:55" ht="17.25" customHeight="1">
      <c r="C54" s="2" t="s">
        <v>189</v>
      </c>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ht="17.25" customHeight="1">
      <c r="C55" s="2" t="s">
        <v>190</v>
      </c>
    </row>
    <row r="56" ht="17.25" customHeight="1">
      <c r="C56" s="2" t="s">
        <v>191</v>
      </c>
    </row>
  </sheetData>
  <sheetProtection/>
  <mergeCells count="133">
    <mergeCell ref="AZ8:BB8"/>
    <mergeCell ref="P13:T13"/>
    <mergeCell ref="V13:Y13"/>
    <mergeCell ref="Q39:R39"/>
    <mergeCell ref="S39:T40"/>
    <mergeCell ref="P39:P40"/>
    <mergeCell ref="T28:X28"/>
    <mergeCell ref="L26:P26"/>
    <mergeCell ref="AZ16:BA16"/>
    <mergeCell ref="Y28:Z28"/>
    <mergeCell ref="X42:Y43"/>
    <mergeCell ref="F43:L43"/>
    <mergeCell ref="U42:W43"/>
    <mergeCell ref="I20:L20"/>
    <mergeCell ref="C28:K28"/>
    <mergeCell ref="L39:O40"/>
    <mergeCell ref="L28:S28"/>
    <mergeCell ref="B42:D43"/>
    <mergeCell ref="T32:X32"/>
    <mergeCell ref="C26:K26"/>
    <mergeCell ref="E42:E43"/>
    <mergeCell ref="F42:L42"/>
    <mergeCell ref="M42:M43"/>
    <mergeCell ref="N42:T43"/>
    <mergeCell ref="C27:K27"/>
    <mergeCell ref="L27:P27"/>
    <mergeCell ref="Q27:S27"/>
    <mergeCell ref="B39:J40"/>
    <mergeCell ref="A24:B28"/>
    <mergeCell ref="C24:K24"/>
    <mergeCell ref="H32:I32"/>
    <mergeCell ref="L25:P25"/>
    <mergeCell ref="Q26:S26"/>
    <mergeCell ref="T26:X26"/>
    <mergeCell ref="K39:K40"/>
    <mergeCell ref="Q25:S25"/>
    <mergeCell ref="T25:X25"/>
    <mergeCell ref="Q40:R40"/>
    <mergeCell ref="C25:K25"/>
    <mergeCell ref="Y25:Z25"/>
    <mergeCell ref="Y24:Z24"/>
    <mergeCell ref="Y26:Z26"/>
    <mergeCell ref="AW41:AZ41"/>
    <mergeCell ref="T27:X27"/>
    <mergeCell ref="U39:U40"/>
    <mergeCell ref="Y27:Z27"/>
    <mergeCell ref="AF37:AH38"/>
    <mergeCell ref="AI37:AI38"/>
    <mergeCell ref="AZ37:BA38"/>
    <mergeCell ref="B14:I14"/>
    <mergeCell ref="J14:N14"/>
    <mergeCell ref="P14:AA14"/>
    <mergeCell ref="B15:I15"/>
    <mergeCell ref="J15:N15"/>
    <mergeCell ref="L24:P24"/>
    <mergeCell ref="Q24:S24"/>
    <mergeCell ref="T24:X24"/>
    <mergeCell ref="J11:N11"/>
    <mergeCell ref="P11:T11"/>
    <mergeCell ref="V11:Y11"/>
    <mergeCell ref="P15:AA15"/>
    <mergeCell ref="D12:I12"/>
    <mergeCell ref="J12:N12"/>
    <mergeCell ref="P12:T12"/>
    <mergeCell ref="V12:Y12"/>
    <mergeCell ref="B13:I13"/>
    <mergeCell ref="J13:N13"/>
    <mergeCell ref="B9:C12"/>
    <mergeCell ref="D9:I9"/>
    <mergeCell ref="J9:N9"/>
    <mergeCell ref="P9:T9"/>
    <mergeCell ref="V9:Y9"/>
    <mergeCell ref="D10:I10"/>
    <mergeCell ref="J10:N10"/>
    <mergeCell ref="P10:T10"/>
    <mergeCell ref="V10:Y10"/>
    <mergeCell ref="D11:I11"/>
    <mergeCell ref="A5:C5"/>
    <mergeCell ref="D5:S5"/>
    <mergeCell ref="H34:I34"/>
    <mergeCell ref="T34:X34"/>
    <mergeCell ref="T36:X36"/>
    <mergeCell ref="A7:I8"/>
    <mergeCell ref="J7:O8"/>
    <mergeCell ref="P7:U8"/>
    <mergeCell ref="V7:AA8"/>
    <mergeCell ref="A9:A15"/>
    <mergeCell ref="AQ2:AT2"/>
    <mergeCell ref="AX2:BA2"/>
    <mergeCell ref="AQ3:AT3"/>
    <mergeCell ref="AX3:BA3"/>
    <mergeCell ref="AN18:AQ18"/>
    <mergeCell ref="AG21:AH21"/>
    <mergeCell ref="AU15:AW15"/>
    <mergeCell ref="AU16:AY16"/>
    <mergeCell ref="AL21:AM21"/>
    <mergeCell ref="AN6:AO6"/>
    <mergeCell ref="AX31:AZ31"/>
    <mergeCell ref="AW34:AX35"/>
    <mergeCell ref="AY34:AY35"/>
    <mergeCell ref="AL12:AM12"/>
    <mergeCell ref="AP12:AR12"/>
    <mergeCell ref="AL16:AM16"/>
    <mergeCell ref="AF34:AN35"/>
    <mergeCell ref="AN24:AR24"/>
    <mergeCell ref="AS24:AT24"/>
    <mergeCell ref="AR21:AU21"/>
    <mergeCell ref="AW42:AZ42"/>
    <mergeCell ref="AO37:AO38"/>
    <mergeCell ref="AP37:AV38"/>
    <mergeCell ref="AW37:AY38"/>
    <mergeCell ref="AJ37:AN37"/>
    <mergeCell ref="AP41:AS41"/>
    <mergeCell ref="AF45:BD47"/>
    <mergeCell ref="AO34:AO35"/>
    <mergeCell ref="AP34:AS35"/>
    <mergeCell ref="AT34:AT35"/>
    <mergeCell ref="AU34:AV34"/>
    <mergeCell ref="AN25:AR25"/>
    <mergeCell ref="AS25:AT25"/>
    <mergeCell ref="AU35:AV35"/>
    <mergeCell ref="AJ38:AN38"/>
    <mergeCell ref="AP42:AS42"/>
    <mergeCell ref="AS6:AT6"/>
    <mergeCell ref="AX6:AY6"/>
    <mergeCell ref="AU9:AY9"/>
    <mergeCell ref="AZ9:BA9"/>
    <mergeCell ref="AU12:AY12"/>
    <mergeCell ref="AZ12:BA12"/>
    <mergeCell ref="AF8:AW8"/>
    <mergeCell ref="AL9:AM9"/>
    <mergeCell ref="AP9:AR9"/>
    <mergeCell ref="AU10:BC10"/>
  </mergeCells>
  <dataValidations count="1">
    <dataValidation type="list" allowBlank="1" showInputMessage="1" showErrorMessage="1" sqref="D5:S5">
      <formula1>$C$49:$C$56</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6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pcxx0001-01</dc:creator>
  <cp:keywords/>
  <dc:description/>
  <cp:lastModifiedBy>玉村 兼一郎</cp:lastModifiedBy>
  <cp:lastPrinted>2023-06-19T05:24:45Z</cp:lastPrinted>
  <dcterms:created xsi:type="dcterms:W3CDTF">2006-03-29T00:36:08Z</dcterms:created>
  <dcterms:modified xsi:type="dcterms:W3CDTF">2023-06-23T07:31:24Z</dcterms:modified>
  <cp:category/>
  <cp:version/>
  <cp:contentType/>
  <cp:contentStatus/>
</cp:coreProperties>
</file>